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F16" lockStructure="1"/>
  <bookViews>
    <workbookView xWindow="195" yWindow="0" windowWidth="15870" windowHeight="12105" firstSheet="2" activeTab="2"/>
  </bookViews>
  <sheets>
    <sheet name="Start" sheetId="4" state="hidden" r:id="rId1"/>
    <sheet name="Data" sheetId="2" state="hidden" r:id="rId2"/>
    <sheet name="Cost of Ownership" sheetId="5" r:id="rId3"/>
    <sheet name="Sheet1" sheetId="6" state="hidden" r:id="rId4"/>
  </sheets>
  <definedNames>
    <definedName name="altair4x">Data!$A$15</definedName>
    <definedName name="altair4xlist">Data!$A$15:$C$15</definedName>
    <definedName name="approval">Data!#REF!</definedName>
    <definedName name="approvallist">Data!#REF!</definedName>
    <definedName name="brand">Data!$A$4:$A$12</definedName>
    <definedName name="comb">Data!#REF!</definedName>
    <definedName name="comblist">Data!#REF!</definedName>
    <definedName name="combsensor">Data!#REF!</definedName>
    <definedName name="combsensorlist">Data!#REF!</definedName>
    <definedName name="csa">Data!#REF!</definedName>
    <definedName name="csas">Data!#REF!</definedName>
    <definedName name="extended">Data!#REF!</definedName>
    <definedName name="extendedlist">Data!#REF!</definedName>
    <definedName name="label">Data!#REF!</definedName>
    <definedName name="labellist">Data!#REF!</definedName>
    <definedName name="nocomb">Data!#REF!</definedName>
    <definedName name="nocomblist">Data!#REF!</definedName>
    <definedName name="nocombs">Data!#REF!</definedName>
    <definedName name="nocombslist">Data!#REF!</definedName>
    <definedName name="o2sensor">Data!#REF!</definedName>
    <definedName name="o2sensorlist">Data!#REF!</definedName>
    <definedName name="oxygen">Data!#REF!</definedName>
    <definedName name="oxygenlist">Data!#REF!</definedName>
    <definedName name="pack">Data!#REF!</definedName>
    <definedName name="package">Data!#REF!</definedName>
    <definedName name="packagelist">Data!#REF!</definedName>
    <definedName name="packlist">Data!#REF!</definedName>
    <definedName name="power">Data!#REF!</definedName>
    <definedName name="powerlist">Data!#REF!</definedName>
    <definedName name="psupply">Data!#REF!</definedName>
    <definedName name="psupplylist">Data!#REF!</definedName>
    <definedName name="regulators">Data!#REF!</definedName>
    <definedName name="toxic">Data!#REF!</definedName>
    <definedName name="toxiclist">Data!#REF!</definedName>
    <definedName name="toxsensor">Data!#REF!</definedName>
    <definedName name="toxsensorlist">Data!#REF!</definedName>
    <definedName name="type">Data!#REF!</definedName>
    <definedName name="typelist">Data!#REF!</definedName>
    <definedName name="types">Data!#REF!</definedName>
    <definedName name="typeslist">Data!#REF!</definedName>
    <definedName name="warranty">Data!#REF!</definedName>
    <definedName name="warrantylist">Data!#REF!</definedName>
    <definedName name="xapproval">Data!$B$42:$B$44</definedName>
    <definedName name="xapprovallist">Data!$B$42:$D$44</definedName>
    <definedName name="xcase">Data!$A$56:$A$57</definedName>
    <definedName name="xcaselist">Data!$A$56:$C$57</definedName>
    <definedName name="xcases">Data!$B$56:$B$57</definedName>
    <definedName name="xcaseslist">Data!$B$56:$D$57</definedName>
    <definedName name="xcomb">Data!$B$19:$B$21</definedName>
    <definedName name="xcomblist">Data!$B$19:$D$21</definedName>
    <definedName name="xcombsensor">Data!$A$19:$A$21</definedName>
    <definedName name="xcombsensorlist">Data!$A$19:$C$21</definedName>
    <definedName name="xcsa">Data!$A$64:$A$65</definedName>
    <definedName name="xcsas">Data!$B$64:$B$65</definedName>
    <definedName name="xextended">Data!$B$47:$B$48</definedName>
    <definedName name="xextendedlist">Data!$B$47:$D$48</definedName>
    <definedName name="xlabel">Data!$A$43:$A$44</definedName>
    <definedName name="xlabellist">Data!$A$43:$C$44</definedName>
    <definedName name="xnocomb">Data!$A$60:$A$61</definedName>
    <definedName name="xnocomblist">Data!$A$60:$C$61</definedName>
    <definedName name="xnocombs">Data!$B$60:$B$61</definedName>
    <definedName name="xnocombslist">Data!$B$60:$D$61</definedName>
    <definedName name="xo2sensor">Data!$A$24:$A$25</definedName>
    <definedName name="xo2sensorlist">Data!$A$24:$C$25</definedName>
    <definedName name="xoxygen">Data!$B$24:$B$25</definedName>
    <definedName name="xoxygenlist">Data!$B$24:$D$25</definedName>
    <definedName name="xpack">Data!$B$51:$B$52</definedName>
    <definedName name="xpackage">Data!$A$51:$A$52</definedName>
    <definedName name="xpackagelist">Data!$A$51:$C$52</definedName>
    <definedName name="xpacklist">Data!$B$51:$D$52</definedName>
    <definedName name="xpower">Data!$A$34:$A$39</definedName>
    <definedName name="xpowerlist">Data!$A$34:$C$39</definedName>
    <definedName name="xpsupply">Data!$B$34:$B$39</definedName>
    <definedName name="xpsupplylist">Data!$B$34:$D$39</definedName>
    <definedName name="xtoxic">Data!$B$28:$B$31</definedName>
    <definedName name="xtoxiclist">Data!$B$28:$D$31</definedName>
    <definedName name="xtoxsensor">Data!$A$28:$A$31</definedName>
    <definedName name="xtoxsensorlist">Data!$A$28:$C$31</definedName>
    <definedName name="xtypes">Data!$B$15</definedName>
    <definedName name="xtypeslist">Data!$B$15:$D$15</definedName>
    <definedName name="xwarranty">Data!$A$47:$A$48</definedName>
    <definedName name="xwarrantylist">Data!$A$47:$C$48</definedName>
    <definedName name="xxlabel">Data!$A$42:$A$44</definedName>
    <definedName name="xxlabellist">Data!$A$42:$C$44</definedName>
    <definedName name="_xlnm.Print_Area" localSheetId="2">'Cost of Ownership'!$B$1:$Q$37</definedName>
  </definedNames>
  <calcPr calcId="145621"/>
</workbook>
</file>

<file path=xl/calcChain.xml><?xml version="1.0" encoding="utf-8"?>
<calcChain xmlns="http://schemas.openxmlformats.org/spreadsheetml/2006/main">
  <c r="I8" i="5" l="1"/>
  <c r="I16" i="5" s="1"/>
  <c r="N35" i="5"/>
  <c r="I24" i="5"/>
  <c r="M24" i="5" s="1"/>
  <c r="J10" i="5"/>
  <c r="N34" i="5"/>
  <c r="J9" i="5"/>
  <c r="J14" i="5"/>
  <c r="J8" i="5"/>
  <c r="J13" i="5"/>
  <c r="J12" i="5"/>
  <c r="J11" i="5"/>
  <c r="M26" i="5" l="1"/>
  <c r="N26" i="5" s="1"/>
  <c r="N24" i="5"/>
  <c r="J24" i="5"/>
  <c r="I26" i="5"/>
  <c r="J26" i="5" s="1"/>
  <c r="I25" i="5"/>
  <c r="J25" i="5" s="1"/>
  <c r="P35" i="5"/>
  <c r="P34" i="5"/>
  <c r="P27" i="5"/>
  <c r="P24" i="5"/>
  <c r="I14" i="5"/>
  <c r="P29" i="5"/>
  <c r="K29" i="5"/>
  <c r="K28" i="5"/>
  <c r="K27" i="5"/>
  <c r="I9" i="5"/>
  <c r="K30" i="5"/>
  <c r="P28" i="5"/>
  <c r="P37" i="5"/>
  <c r="I15" i="5"/>
  <c r="K24" i="5"/>
  <c r="P33" i="5"/>
  <c r="P30" i="5"/>
  <c r="I27" i="5" l="1"/>
  <c r="I28" i="5"/>
  <c r="J28" i="5" s="1"/>
  <c r="M25" i="5"/>
  <c r="J27" i="5" l="1"/>
  <c r="I29" i="5"/>
  <c r="N25" i="5"/>
  <c r="M28" i="5"/>
  <c r="N28" i="5" s="1"/>
  <c r="M27" i="5"/>
  <c r="N27" i="5" l="1"/>
  <c r="M29" i="5"/>
  <c r="J29" i="5"/>
  <c r="M33" i="5"/>
  <c r="I30" i="5"/>
  <c r="J30" i="5" s="1"/>
  <c r="M37" i="5" l="1"/>
  <c r="N37" i="5" s="1"/>
  <c r="N29" i="5"/>
  <c r="N33" i="5" s="1"/>
  <c r="M30" i="5"/>
  <c r="N30" i="5" s="1"/>
</calcChain>
</file>

<file path=xl/sharedStrings.xml><?xml version="1.0" encoding="utf-8"?>
<sst xmlns="http://schemas.openxmlformats.org/spreadsheetml/2006/main" count="368" uniqueCount="367">
  <si>
    <r>
      <rPr>
        <b/>
        <u/>
        <sz val="12"/>
        <color rgb="FF141414"/>
        <rFont val="Arial"/>
        <family val="2"/>
      </rPr>
      <t>DONNÉES</t>
    </r>
  </si>
  <si>
    <r>
      <rPr>
        <b/>
        <sz val="12"/>
        <color rgb="FF141414"/>
        <rFont val="Arial"/>
        <family val="2"/>
      </rPr>
      <t>Quelle devise souhaitez-vous utiliser ?</t>
    </r>
  </si>
  <si>
    <r>
      <rPr>
        <sz val="10"/>
        <color rgb="FF141414"/>
        <rFont val="Arial"/>
        <family val="2"/>
      </rPr>
      <t>total</t>
    </r>
  </si>
  <si>
    <r>
      <rPr>
        <sz val="10"/>
        <color rgb="FF141414"/>
        <rFont val="Arial"/>
        <family val="2"/>
      </rPr>
      <t>ans</t>
    </r>
  </si>
  <si>
    <r>
      <rPr>
        <sz val="10"/>
        <color rgb="FF141414"/>
        <rFont val="Arial"/>
        <family val="2"/>
      </rPr>
      <t>fois par mois</t>
    </r>
  </si>
  <si>
    <r>
      <rPr>
        <b/>
        <sz val="12"/>
        <color rgb="FF141414"/>
        <rFont val="Arial"/>
        <family val="2"/>
      </rPr>
      <t>Fréquence de calibrage par mois ?</t>
    </r>
  </si>
  <si>
    <r>
      <rPr>
        <sz val="10"/>
        <color rgb="FF141414"/>
        <rFont val="Arial"/>
        <family val="2"/>
      </rPr>
      <t>fois par mois</t>
    </r>
  </si>
  <si>
    <r>
      <rPr>
        <sz val="10"/>
        <color rgb="FF141414"/>
        <rFont val="Arial"/>
        <family val="2"/>
      </rPr>
      <t>litres par minute (l/min)</t>
    </r>
  </si>
  <si>
    <r>
      <rPr>
        <sz val="10"/>
        <color rgb="FF141414"/>
        <rFont val="Arial"/>
        <family val="2"/>
      </rPr>
      <t>l/min</t>
    </r>
  </si>
  <si>
    <r>
      <rPr>
        <sz val="10"/>
        <color rgb="FF141414"/>
        <rFont val="Arial"/>
        <family val="2"/>
      </rPr>
      <t>secondes</t>
    </r>
  </si>
  <si>
    <r>
      <rPr>
        <sz val="10"/>
        <color rgb="FF141414"/>
        <rFont val="Arial"/>
        <family val="2"/>
      </rPr>
      <t>secondes</t>
    </r>
  </si>
  <si>
    <r>
      <rPr>
        <sz val="10"/>
        <color rgb="FF141414"/>
        <rFont val="Arial"/>
        <family val="2"/>
      </rPr>
      <t>secondes</t>
    </r>
  </si>
  <si>
    <r>
      <rPr>
        <sz val="10"/>
        <color rgb="FF141414"/>
        <rFont val="Arial"/>
        <family val="2"/>
      </rPr>
      <t>secondes</t>
    </r>
  </si>
  <si>
    <r>
      <rPr>
        <b/>
        <u/>
        <sz val="14"/>
        <color rgb="FF141414"/>
        <rFont val="Arial"/>
        <family val="2"/>
      </rPr>
      <t>MSA ALTAIR 4XR</t>
    </r>
  </si>
  <si>
    <r>
      <rPr>
        <b/>
        <sz val="12"/>
        <color rgb="FF141414"/>
        <rFont val="Arial"/>
        <family val="2"/>
      </rPr>
      <t>Instrument unique</t>
    </r>
  </si>
  <si>
    <r>
      <rPr>
        <b/>
        <sz val="12"/>
        <color rgb="FF141414"/>
        <rFont val="Arial"/>
        <family val="2"/>
      </rPr>
      <t xml:space="preserve"> Achat total</t>
    </r>
  </si>
  <si>
    <r>
      <rPr>
        <b/>
        <sz val="12"/>
        <color rgb="FF141414"/>
        <rFont val="Arial"/>
        <family val="2"/>
      </rPr>
      <t>Prix d’achat initial</t>
    </r>
  </si>
  <si>
    <r>
      <rPr>
        <b/>
        <sz val="12"/>
        <color rgb="FF141414"/>
        <rFont val="Arial"/>
        <family val="2"/>
      </rPr>
      <t>Nombre de tests fonctionnels sur la durée de vie du produit</t>
    </r>
  </si>
  <si>
    <r>
      <rPr>
        <b/>
        <sz val="12"/>
        <color rgb="FF141414"/>
        <rFont val="Arial"/>
        <family val="2"/>
      </rPr>
      <t>Nombre de calibrages sur la durée de vie du produit</t>
    </r>
  </si>
  <si>
    <r>
      <rPr>
        <b/>
        <sz val="12"/>
        <color rgb="FF141414"/>
        <rFont val="Arial"/>
        <family val="2"/>
      </rPr>
      <t>Coût des gaz de calibrage sur la durée de vie du produit</t>
    </r>
  </si>
  <si>
    <r>
      <rPr>
        <b/>
        <sz val="12"/>
        <color rgb="FF141414"/>
        <rFont val="Arial"/>
        <family val="2"/>
      </rPr>
      <t>Coût du temps alloué par le personnel aux tests fonctionnels</t>
    </r>
  </si>
  <si>
    <r>
      <rPr>
        <b/>
        <sz val="12"/>
        <color rgb="FF141414"/>
        <rFont val="Arial"/>
        <family val="2"/>
      </rPr>
      <t>Tous les coûts afférents aux tests fonctionnels et aux calibrages</t>
    </r>
  </si>
  <si>
    <r>
      <rPr>
        <b/>
        <sz val="12"/>
        <color rgb="FF141414"/>
        <rFont val="Arial"/>
        <family val="2"/>
      </rPr>
      <t>Achat initial + coûts induits par les tests fonctionnels et les calibrages</t>
    </r>
  </si>
  <si>
    <r>
      <rPr>
        <b/>
        <sz val="14"/>
        <color theme="1" tint="0.14999847407452621"/>
        <rFont val="Arial"/>
        <family val="2"/>
      </rPr>
      <t xml:space="preserve">Économies totales sur le coût de possession avec le détecteur multigaz ALTAIR 4XR de MSA  </t>
    </r>
  </si>
  <si>
    <t>Brand</t>
  </si>
  <si>
    <t>MSA</t>
  </si>
  <si>
    <t>BW</t>
  </si>
  <si>
    <t>ISC</t>
  </si>
  <si>
    <t>RAE</t>
  </si>
  <si>
    <t>DRAGER</t>
  </si>
  <si>
    <t>BIOSYSTEMS</t>
  </si>
  <si>
    <t>RKI</t>
  </si>
  <si>
    <t>GFG</t>
  </si>
  <si>
    <t>Other</t>
  </si>
  <si>
    <t>INSTRUMENT TYPE</t>
  </si>
  <si>
    <t>Selection</t>
  </si>
  <si>
    <t>Price</t>
  </si>
  <si>
    <t>ALTAIR 4X</t>
  </si>
  <si>
    <t>X</t>
  </si>
  <si>
    <t>ALTAIR 4X</t>
  </si>
  <si>
    <t>COMBUSTIBLE SENSOR</t>
  </si>
  <si>
    <t>None</t>
  </si>
  <si>
    <t>None</t>
  </si>
  <si>
    <t>LEL 1 - 100% Pentane</t>
  </si>
  <si>
    <t>L</t>
  </si>
  <si>
    <t>LEL 1 - 100% Pentane</t>
  </si>
  <si>
    <t>0 - 5% Vol Methane</t>
  </si>
  <si>
    <t>M</t>
  </si>
  <si>
    <t>0 - 5% Vol Methane</t>
  </si>
  <si>
    <t>OXYGEN SENSOR</t>
  </si>
  <si>
    <t>None</t>
  </si>
  <si>
    <t>None</t>
  </si>
  <si>
    <t>0 - 30% Vol</t>
  </si>
  <si>
    <t>0 - 30% Vol</t>
  </si>
  <si>
    <t>TOXIC SENSOR</t>
  </si>
  <si>
    <t>None</t>
  </si>
  <si>
    <t>None</t>
  </si>
  <si>
    <t>0 - 1999ppm CO &amp; 0 - 200ppm H2S</t>
  </si>
  <si>
    <t>A</t>
  </si>
  <si>
    <t>0 - 1999ppm CO &amp; 0 - 200ppm H2S</t>
  </si>
  <si>
    <t>0 - 1999ppm CO</t>
  </si>
  <si>
    <t>B</t>
  </si>
  <si>
    <t>0 - 1999ppm CO</t>
  </si>
  <si>
    <t>0 - 200ppm H2S</t>
  </si>
  <si>
    <t>C</t>
  </si>
  <si>
    <t>0 - 200ppm H2S</t>
  </si>
  <si>
    <t>POWER SUPPLY</t>
  </si>
  <si>
    <t>None</t>
  </si>
  <si>
    <t>None</t>
  </si>
  <si>
    <t>North American</t>
  </si>
  <si>
    <t>N</t>
  </si>
  <si>
    <t>North American</t>
  </si>
  <si>
    <t>European w/ Cradle</t>
  </si>
  <si>
    <t>E</t>
  </si>
  <si>
    <t>European</t>
  </si>
  <si>
    <t>Australian w/Cradle</t>
  </si>
  <si>
    <t>A</t>
  </si>
  <si>
    <t>Australian</t>
  </si>
  <si>
    <t>North American w/ Cradle</t>
  </si>
  <si>
    <t>M</t>
  </si>
  <si>
    <t>North American with Cradle</t>
  </si>
  <si>
    <t>Global</t>
  </si>
  <si>
    <t>G</t>
  </si>
  <si>
    <t>Global</t>
  </si>
  <si>
    <t>APPROVAL LABEL</t>
  </si>
  <si>
    <t>North America (ETL)</t>
  </si>
  <si>
    <t>C</t>
  </si>
  <si>
    <t>ETL</t>
  </si>
  <si>
    <t>European (ATEX)</t>
  </si>
  <si>
    <t>E</t>
  </si>
  <si>
    <t>European ATEX</t>
  </si>
  <si>
    <t>Australia (IEC)</t>
  </si>
  <si>
    <t>A</t>
  </si>
  <si>
    <t>Australia</t>
  </si>
  <si>
    <t>EXTENDED WARRANTY</t>
  </si>
  <si>
    <t>Three years standard</t>
  </si>
  <si>
    <t>Three years standard</t>
  </si>
  <si>
    <t>Extended Warranty (four years total)</t>
  </si>
  <si>
    <t>Extended Warranty (four years total)</t>
  </si>
  <si>
    <t>PACKAGING</t>
  </si>
  <si>
    <t>Single Carton</t>
  </si>
  <si>
    <t>Single Carton</t>
  </si>
  <si>
    <t>10-unit bulk package</t>
  </si>
  <si>
    <t>10-unit bulk package</t>
  </si>
  <si>
    <t>Case Color Option</t>
  </si>
  <si>
    <t>Standard Charcoal</t>
  </si>
  <si>
    <t>Standard Charcoal</t>
  </si>
  <si>
    <t>Glow-in-the-Dark</t>
  </si>
  <si>
    <t>G</t>
  </si>
  <si>
    <t>Glow-in-the-Dark</t>
  </si>
  <si>
    <t>APPROVAL LABEL</t>
  </si>
  <si>
    <t>European (ATEX)</t>
  </si>
  <si>
    <t>E</t>
  </si>
  <si>
    <t>European (ATEX)</t>
  </si>
  <si>
    <t>Australia (IEC)</t>
  </si>
  <si>
    <t>A</t>
  </si>
  <si>
    <t>Australia (IEC)</t>
  </si>
  <si>
    <t>COMBUSTIBLE SENSOR</t>
  </si>
  <si>
    <t>LEL 1 - 100% Pentane</t>
  </si>
  <si>
    <t>L</t>
  </si>
  <si>
    <t>LEL 1 - 100% Pentane</t>
  </si>
  <si>
    <t>0 - 5% Vol Methane</t>
  </si>
  <si>
    <t>M</t>
  </si>
  <si>
    <t>0 - 5% Vol Methane</t>
  </si>
  <si>
    <t>AFN</t>
  </si>
  <si>
    <t>؋</t>
  </si>
  <si>
    <t>ARS</t>
  </si>
  <si>
    <t>$</t>
  </si>
  <si>
    <t>AWG</t>
  </si>
  <si>
    <t>ƒ</t>
  </si>
  <si>
    <t>AUD</t>
  </si>
  <si>
    <t>$</t>
  </si>
  <si>
    <t>AZN</t>
  </si>
  <si>
    <t>₼</t>
  </si>
  <si>
    <t>BSD</t>
  </si>
  <si>
    <t>$</t>
  </si>
  <si>
    <t>BBD</t>
  </si>
  <si>
    <t>$</t>
  </si>
  <si>
    <t>BYR</t>
  </si>
  <si>
    <t>p.</t>
  </si>
  <si>
    <t>BZD</t>
  </si>
  <si>
    <t>BZ$</t>
  </si>
  <si>
    <t>BMD</t>
  </si>
  <si>
    <t>$</t>
  </si>
  <si>
    <t>BOB</t>
  </si>
  <si>
    <t>$b</t>
  </si>
  <si>
    <t>BAM</t>
  </si>
  <si>
    <t>KM</t>
  </si>
  <si>
    <t>BWP</t>
  </si>
  <si>
    <t>P</t>
  </si>
  <si>
    <t>BGN</t>
  </si>
  <si>
    <t>лв</t>
  </si>
  <si>
    <t>BRL</t>
  </si>
  <si>
    <t>R$</t>
  </si>
  <si>
    <t>BND</t>
  </si>
  <si>
    <t>$</t>
  </si>
  <si>
    <t>KHR</t>
  </si>
  <si>
    <t>៛</t>
  </si>
  <si>
    <t>CAD</t>
  </si>
  <si>
    <t>$</t>
  </si>
  <si>
    <t>KYD</t>
  </si>
  <si>
    <t>$</t>
  </si>
  <si>
    <t>CLP</t>
  </si>
  <si>
    <t>$</t>
  </si>
  <si>
    <t>CNY</t>
  </si>
  <si>
    <t>¥</t>
  </si>
  <si>
    <t>COP</t>
  </si>
  <si>
    <t>$</t>
  </si>
  <si>
    <t>CRC</t>
  </si>
  <si>
    <t>₡</t>
  </si>
  <si>
    <t>HRK</t>
  </si>
  <si>
    <t>kn</t>
  </si>
  <si>
    <t>CUP</t>
  </si>
  <si>
    <t>₱</t>
  </si>
  <si>
    <t>CZK</t>
  </si>
  <si>
    <t>Kč</t>
  </si>
  <si>
    <t>DKK</t>
  </si>
  <si>
    <t>kr</t>
  </si>
  <si>
    <t>DOP</t>
  </si>
  <si>
    <t>RD$</t>
  </si>
  <si>
    <t>XCD</t>
  </si>
  <si>
    <t>$</t>
  </si>
  <si>
    <t>EGP</t>
  </si>
  <si>
    <t>£</t>
  </si>
  <si>
    <t>SVC</t>
  </si>
  <si>
    <t>$</t>
  </si>
  <si>
    <t>EEK</t>
  </si>
  <si>
    <t>kr</t>
  </si>
  <si>
    <t>EUR</t>
  </si>
  <si>
    <t>€</t>
  </si>
  <si>
    <t>FKP</t>
  </si>
  <si>
    <t>£</t>
  </si>
  <si>
    <t>FJD</t>
  </si>
  <si>
    <t>$</t>
  </si>
  <si>
    <t>GEL</t>
  </si>
  <si>
    <t>₾</t>
  </si>
  <si>
    <t>GHC</t>
  </si>
  <si>
    <t>¢</t>
  </si>
  <si>
    <t>GIP</t>
  </si>
  <si>
    <t>£</t>
  </si>
  <si>
    <t>GTQ</t>
  </si>
  <si>
    <t>Q</t>
  </si>
  <si>
    <t>GGP</t>
  </si>
  <si>
    <t>£</t>
  </si>
  <si>
    <t>GYD</t>
  </si>
  <si>
    <t>$</t>
  </si>
  <si>
    <t>HNL</t>
  </si>
  <si>
    <t>L</t>
  </si>
  <si>
    <t>HKD</t>
  </si>
  <si>
    <t>$</t>
  </si>
  <si>
    <t>HUF</t>
  </si>
  <si>
    <t>Ft</t>
  </si>
  <si>
    <t>ISK</t>
  </si>
  <si>
    <t>kr</t>
  </si>
  <si>
    <t>INR</t>
  </si>
  <si>
    <t>₹</t>
  </si>
  <si>
    <t>IDR</t>
  </si>
  <si>
    <t>Rp</t>
  </si>
  <si>
    <t>IRR</t>
  </si>
  <si>
    <t>﷼</t>
  </si>
  <si>
    <t>IMP</t>
  </si>
  <si>
    <t>£</t>
  </si>
  <si>
    <t>ILS</t>
  </si>
  <si>
    <t>₪</t>
  </si>
  <si>
    <t>JMD</t>
  </si>
  <si>
    <t>J$</t>
  </si>
  <si>
    <t>JPY</t>
  </si>
  <si>
    <t>¥</t>
  </si>
  <si>
    <t>JEP</t>
  </si>
  <si>
    <t>£</t>
  </si>
  <si>
    <t>KZT</t>
  </si>
  <si>
    <t>лв</t>
  </si>
  <si>
    <t>KPW</t>
  </si>
  <si>
    <t>₩</t>
  </si>
  <si>
    <t>KRW</t>
  </si>
  <si>
    <t>₩</t>
  </si>
  <si>
    <t>KGS</t>
  </si>
  <si>
    <t>лв</t>
  </si>
  <si>
    <t>LAK</t>
  </si>
  <si>
    <t>₭</t>
  </si>
  <si>
    <t>LVL</t>
  </si>
  <si>
    <t>Ls</t>
  </si>
  <si>
    <t>LBP</t>
  </si>
  <si>
    <t>£</t>
  </si>
  <si>
    <t>LRD</t>
  </si>
  <si>
    <t>$</t>
  </si>
  <si>
    <t>LTL</t>
  </si>
  <si>
    <t>Lt</t>
  </si>
  <si>
    <t>MKD</t>
  </si>
  <si>
    <t>ден</t>
  </si>
  <si>
    <t>MYR</t>
  </si>
  <si>
    <t>RM</t>
  </si>
  <si>
    <t>MUR</t>
  </si>
  <si>
    <t>₨</t>
  </si>
  <si>
    <t>MXN</t>
  </si>
  <si>
    <t>$</t>
  </si>
  <si>
    <t>MNT</t>
  </si>
  <si>
    <t>₮</t>
  </si>
  <si>
    <t>MZN</t>
  </si>
  <si>
    <t>MT</t>
  </si>
  <si>
    <t>NAD</t>
  </si>
  <si>
    <t>$</t>
  </si>
  <si>
    <t>NPR</t>
  </si>
  <si>
    <t>₨</t>
  </si>
  <si>
    <t>ANG</t>
  </si>
  <si>
    <t>ƒ</t>
  </si>
  <si>
    <t>NZD</t>
  </si>
  <si>
    <t>$</t>
  </si>
  <si>
    <t>NIO</t>
  </si>
  <si>
    <t>C$</t>
  </si>
  <si>
    <t>NGN</t>
  </si>
  <si>
    <t>₦</t>
  </si>
  <si>
    <t>NOK</t>
  </si>
  <si>
    <t>kr</t>
  </si>
  <si>
    <t>OMR</t>
  </si>
  <si>
    <t>﷼</t>
  </si>
  <si>
    <t>PKR</t>
  </si>
  <si>
    <t>₨</t>
  </si>
  <si>
    <t>PAB</t>
  </si>
  <si>
    <t>B/.</t>
  </si>
  <si>
    <t>PYG</t>
  </si>
  <si>
    <t>Gs</t>
  </si>
  <si>
    <t>PEN</t>
  </si>
  <si>
    <t>S/.</t>
  </si>
  <si>
    <t>PHP</t>
  </si>
  <si>
    <t>₱</t>
  </si>
  <si>
    <t>PLN</t>
  </si>
  <si>
    <t>zł</t>
  </si>
  <si>
    <t>QAR</t>
  </si>
  <si>
    <t>﷼</t>
  </si>
  <si>
    <t>RON</t>
  </si>
  <si>
    <t>lei</t>
  </si>
  <si>
    <t>RUB</t>
  </si>
  <si>
    <t>₽</t>
  </si>
  <si>
    <t>SHP</t>
  </si>
  <si>
    <t>£</t>
  </si>
  <si>
    <t>SAR</t>
  </si>
  <si>
    <t>﷼</t>
  </si>
  <si>
    <t>RSD</t>
  </si>
  <si>
    <t>Дин.</t>
  </si>
  <si>
    <t>SCR</t>
  </si>
  <si>
    <t>₨</t>
  </si>
  <si>
    <t>SGD</t>
  </si>
  <si>
    <t>$</t>
  </si>
  <si>
    <t>SBD</t>
  </si>
  <si>
    <t>$</t>
  </si>
  <si>
    <t>SOS</t>
  </si>
  <si>
    <t>S</t>
  </si>
  <si>
    <t>ZAR</t>
  </si>
  <si>
    <t>S</t>
  </si>
  <si>
    <t>LKR</t>
  </si>
  <si>
    <t>₨</t>
  </si>
  <si>
    <t>SEK</t>
  </si>
  <si>
    <t>kr</t>
  </si>
  <si>
    <t>CHF</t>
  </si>
  <si>
    <t>CHF</t>
  </si>
  <si>
    <t>SRD</t>
  </si>
  <si>
    <t>$</t>
  </si>
  <si>
    <t>SYP</t>
  </si>
  <si>
    <t>£</t>
  </si>
  <si>
    <t>TWD</t>
  </si>
  <si>
    <t>NT$</t>
  </si>
  <si>
    <t>THB</t>
  </si>
  <si>
    <t>฿</t>
  </si>
  <si>
    <t>TTD</t>
  </si>
  <si>
    <t>TT$</t>
  </si>
  <si>
    <t>TRL</t>
  </si>
  <si>
    <t>₺</t>
  </si>
  <si>
    <t>TVD</t>
  </si>
  <si>
    <t>$</t>
  </si>
  <si>
    <t>UAH</t>
  </si>
  <si>
    <t>₴</t>
  </si>
  <si>
    <t>GBP</t>
  </si>
  <si>
    <t>£</t>
  </si>
  <si>
    <t>USD</t>
  </si>
  <si>
    <t>$</t>
  </si>
  <si>
    <t>UYU</t>
  </si>
  <si>
    <t>$U</t>
  </si>
  <si>
    <t>UZS</t>
  </si>
  <si>
    <t>лв</t>
  </si>
  <si>
    <t>VEF</t>
  </si>
  <si>
    <t>Bs</t>
  </si>
  <si>
    <t>VND</t>
  </si>
  <si>
    <t>₫</t>
  </si>
  <si>
    <t>YER</t>
  </si>
  <si>
    <t>﷼</t>
  </si>
  <si>
    <t>ZWD</t>
  </si>
  <si>
    <t>Z$</t>
  </si>
  <si>
    <t>Nombre détecteurs nécessaires ?</t>
  </si>
  <si>
    <t>Pendant combien d'années gardez-vous un détecteur 4 gaz ?</t>
  </si>
  <si>
    <t>Fréquence de bump tests par mois ?</t>
  </si>
  <si>
    <t>Prix moyen de votre gaz de calibrage (au litre) ?</t>
  </si>
  <si>
    <t>Prix d’un détecteur ALTAIR 4XR ?</t>
  </si>
  <si>
    <t>Prix du détecteur concurrent ?</t>
  </si>
  <si>
    <t>Coût horaire du personnel effectuant le bump test?</t>
  </si>
  <si>
    <t>Débit standard du régulateur concurrent (en général 0,5L/mn)</t>
  </si>
  <si>
    <t>Durée typique d’un bump test du détecteur concurrent ?</t>
  </si>
  <si>
    <t>Durée typique d’un calibrage du détecteur concurrent ?</t>
  </si>
  <si>
    <t xml:space="preserve">Débit de la station de test GALAXY GX2  MSA  </t>
  </si>
  <si>
    <t xml:space="preserve">Durée du bump test de l’ALTAIR 4XR  </t>
  </si>
  <si>
    <t xml:space="preserve">Durée du calibrage de l’ALTAIR 4XR  </t>
  </si>
  <si>
    <t xml:space="preserve">Économies réalisées pour les bump tests et les calibrages – Détecteur ALTAIR 4XR utilisant une GALAXY GX2  </t>
  </si>
  <si>
    <t xml:space="preserve">Économies réalisées liées à la garantie standard de 4 ans du détecteur ALTAIR 4XR  </t>
  </si>
  <si>
    <t xml:space="preserve">Économies réalisées grâce à la durée de vie de 4 ans des cellules XCell de MSA  </t>
  </si>
  <si>
    <t>à l'unité</t>
  </si>
  <si>
    <t>au total</t>
  </si>
  <si>
    <t>Détecteur concurrent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</si>
</sst>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rgb="FF141414"/>
      <name val="Arial"/>
      <family val="2"/>
    </font>
    <font>
      <b/>
      <sz val="10"/>
      <color rgb="FF141414"/>
      <name val="Arial"/>
      <family val="2"/>
    </font>
    <font>
      <b/>
      <sz val="12"/>
      <color rgb="FF141414"/>
      <name val="Arial"/>
      <family val="2"/>
    </font>
    <font>
      <sz val="10"/>
      <color theme="1" tint="0.14999847407452621"/>
      <name val="Arial"/>
      <family val="2"/>
    </font>
    <font>
      <b/>
      <sz val="12"/>
      <color rgb="FF009534"/>
      <name val="Arial"/>
      <family val="2"/>
    </font>
    <font>
      <b/>
      <sz val="12"/>
      <color theme="1"/>
      <name val="Arial"/>
      <family val="2"/>
    </font>
    <font>
      <b/>
      <u/>
      <sz val="12"/>
      <color rgb="FF141414"/>
      <name val="Arial"/>
      <family val="2"/>
    </font>
    <font>
      <sz val="14"/>
      <color rgb="FF141414"/>
      <name val="Arial"/>
      <family val="2"/>
    </font>
    <font>
      <u/>
      <sz val="14"/>
      <color rgb="FF141414"/>
      <name val="Arial"/>
      <family val="2"/>
    </font>
    <font>
      <b/>
      <sz val="11"/>
      <color rgb="FF696969"/>
      <name val="Verdana"/>
      <family val="2"/>
    </font>
    <font>
      <b/>
      <u/>
      <sz val="14"/>
      <color rgb="FF141414"/>
      <name val="Arial"/>
      <family val="2"/>
    </font>
    <font>
      <b/>
      <sz val="14"/>
      <color theme="1" tint="0.14999847407452621"/>
      <name val="Arial"/>
      <family val="2"/>
    </font>
    <font>
      <b/>
      <sz val="28"/>
      <color rgb="FF141414"/>
      <name val="Arial"/>
      <family val="2"/>
    </font>
    <font>
      <sz val="12"/>
      <color rgb="FF141414"/>
      <name val="Arial"/>
      <family val="2"/>
    </font>
    <font>
      <b/>
      <u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5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mediumDashed">
        <color theme="1" tint="0.34998626667073579"/>
      </top>
      <bottom/>
      <diagonal/>
    </border>
    <border>
      <left/>
      <right/>
      <top/>
      <bottom style="mediumDashed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/>
      <right style="thick">
        <color theme="1" tint="0.34998626667073579"/>
      </right>
      <top/>
      <bottom style="thin">
        <color indexed="64"/>
      </bottom>
      <diagonal/>
    </border>
    <border>
      <left/>
      <right style="thick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2" fillId="0" borderId="0" xfId="0" applyFont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Border="1" applyAlignment="1" applyProtection="1">
      <alignment horizontal="center" vertical="center" wrapText="1"/>
    </xf>
    <xf numFmtId="165" fontId="7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165" fontId="7" fillId="3" borderId="0" xfId="0" applyNumberFormat="1" applyFont="1" applyFill="1" applyProtection="1"/>
    <xf numFmtId="165" fontId="9" fillId="3" borderId="4" xfId="0" applyNumberFormat="1" applyFont="1" applyFill="1" applyBorder="1" applyAlignment="1" applyProtection="1">
      <alignment horizontal="center"/>
    </xf>
    <xf numFmtId="3" fontId="9" fillId="3" borderId="4" xfId="0" applyNumberFormat="1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7" fillId="3" borderId="5" xfId="0" applyFont="1" applyFill="1" applyBorder="1" applyProtection="1"/>
    <xf numFmtId="0" fontId="7" fillId="3" borderId="5" xfId="0" applyFont="1" applyFill="1" applyBorder="1" applyAlignment="1" applyProtection="1">
      <alignment horizontal="center"/>
    </xf>
    <xf numFmtId="0" fontId="7" fillId="3" borderId="5" xfId="0" applyFont="1" applyFill="1" applyBorder="1" applyAlignment="1"/>
    <xf numFmtId="0" fontId="7" fillId="3" borderId="0" xfId="0" applyFont="1" applyFill="1" applyBorder="1" applyAlignment="1"/>
    <xf numFmtId="0" fontId="7" fillId="3" borderId="6" xfId="0" applyFont="1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165" fontId="12" fillId="4" borderId="4" xfId="0" applyNumberFormat="1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Protection="1"/>
    <xf numFmtId="0" fontId="14" fillId="3" borderId="0" xfId="0" applyFont="1" applyFill="1" applyBorder="1" applyProtection="1"/>
    <xf numFmtId="0" fontId="15" fillId="3" borderId="0" xfId="0" applyFont="1" applyFill="1" applyAlignment="1"/>
    <xf numFmtId="0" fontId="15" fillId="3" borderId="0" xfId="0" applyFont="1" applyFill="1" applyBorder="1" applyAlignment="1"/>
    <xf numFmtId="0" fontId="14" fillId="3" borderId="0" xfId="0" applyFont="1" applyFill="1" applyBorder="1" applyAlignment="1" applyProtection="1">
      <alignment horizontal="left"/>
    </xf>
    <xf numFmtId="0" fontId="14" fillId="3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 applyProtection="1">
      <alignment horizontal="center"/>
      <protection locked="0"/>
    </xf>
    <xf numFmtId="2" fontId="9" fillId="3" borderId="4" xfId="0" applyNumberFormat="1" applyFont="1" applyFill="1" applyBorder="1" applyAlignment="1" applyProtection="1">
      <alignment horizontal="center"/>
    </xf>
    <xf numFmtId="4" fontId="9" fillId="3" borderId="4" xfId="1" applyNumberFormat="1" applyFont="1" applyFill="1" applyBorder="1" applyAlignment="1" applyProtection="1">
      <alignment horizontal="center" vertical="center"/>
    </xf>
    <xf numFmtId="4" fontId="9" fillId="3" borderId="4" xfId="0" applyNumberFormat="1" applyFont="1" applyFill="1" applyBorder="1" applyAlignment="1" applyProtection="1">
      <alignment horizontal="center"/>
    </xf>
    <xf numFmtId="4" fontId="9" fillId="6" borderId="4" xfId="0" applyNumberFormat="1" applyFont="1" applyFill="1" applyBorder="1" applyAlignment="1" applyProtection="1">
      <alignment horizontal="center"/>
    </xf>
    <xf numFmtId="4" fontId="9" fillId="4" borderId="4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 indent="1"/>
    </xf>
    <xf numFmtId="0" fontId="9" fillId="3" borderId="4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9" fillId="3" borderId="1" xfId="0" applyFont="1" applyFill="1" applyBorder="1" applyProtection="1"/>
    <xf numFmtId="0" fontId="8" fillId="3" borderId="1" xfId="0" applyFont="1" applyFill="1" applyBorder="1" applyProtection="1"/>
    <xf numFmtId="0" fontId="7" fillId="3" borderId="1" xfId="0" applyFont="1" applyFill="1" applyBorder="1" applyProtection="1"/>
    <xf numFmtId="0" fontId="7" fillId="3" borderId="12" xfId="0" applyFont="1" applyFill="1" applyBorder="1" applyProtection="1"/>
    <xf numFmtId="0" fontId="9" fillId="3" borderId="2" xfId="0" applyFont="1" applyFill="1" applyBorder="1" applyProtection="1"/>
    <xf numFmtId="0" fontId="8" fillId="3" borderId="2" xfId="0" applyFont="1" applyFill="1" applyBorder="1" applyProtection="1"/>
    <xf numFmtId="0" fontId="7" fillId="3" borderId="2" xfId="0" applyFont="1" applyFill="1" applyBorder="1" applyProtection="1"/>
    <xf numFmtId="0" fontId="7" fillId="3" borderId="13" xfId="0" applyFont="1" applyFill="1" applyBorder="1" applyProtection="1"/>
    <xf numFmtId="0" fontId="19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 applyProtection="1">
      <alignment horizontal="right"/>
    </xf>
    <xf numFmtId="0" fontId="18" fillId="3" borderId="11" xfId="0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left" vertical="center"/>
    </xf>
    <xf numFmtId="0" fontId="20" fillId="3" borderId="2" xfId="0" applyFont="1" applyFill="1" applyBorder="1" applyAlignment="1" applyProtection="1">
      <alignment horizontal="left"/>
    </xf>
    <xf numFmtId="0" fontId="20" fillId="3" borderId="13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/>
    </xf>
    <xf numFmtId="0" fontId="20" fillId="3" borderId="12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left"/>
    </xf>
    <xf numFmtId="0" fontId="8" fillId="3" borderId="3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4" fontId="9" fillId="3" borderId="8" xfId="0" applyNumberFormat="1" applyFont="1" applyFill="1" applyBorder="1" applyAlignment="1" applyProtection="1">
      <alignment horizontal="center"/>
    </xf>
    <xf numFmtId="4" fontId="9" fillId="3" borderId="9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>
      <alignment horizontal="center" vertical="center"/>
    </xf>
    <xf numFmtId="3" fontId="9" fillId="3" borderId="8" xfId="0" applyNumberFormat="1" applyFont="1" applyFill="1" applyBorder="1" applyAlignment="1" applyProtection="1">
      <alignment horizontal="center"/>
    </xf>
    <xf numFmtId="3" fontId="9" fillId="3" borderId="9" xfId="0" applyNumberFormat="1" applyFont="1" applyFill="1" applyBorder="1" applyAlignment="1" applyProtection="1">
      <alignment horizontal="center"/>
    </xf>
    <xf numFmtId="4" fontId="9" fillId="6" borderId="8" xfId="0" applyNumberFormat="1" applyFont="1" applyFill="1" applyBorder="1" applyAlignment="1" applyProtection="1">
      <alignment horizontal="center"/>
    </xf>
    <xf numFmtId="4" fontId="9" fillId="6" borderId="9" xfId="0" applyNumberFormat="1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180975</xdr:rowOff>
    </xdr:from>
    <xdr:to>
      <xdr:col>12</xdr:col>
      <xdr:colOff>165078</xdr:colOff>
      <xdr:row>6</xdr:row>
      <xdr:rowOff>101691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2609850" y="809625"/>
          <a:ext cx="41719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 rtl="0"/>
          <a: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  <a:t>{</a:t>
          </a:r>
          <a:r>
            <a:rPr lang="en-US" sz="2800" b="1" u="none" strike="noStrike">
              <a:solidFill>
                <a:srgbClr val="141414"/>
              </a:solidFill>
              <a:latin typeface="Arial"/>
              <a:cs typeface="Arial"/>
            </a:rPr>
            <a:t></a:t>
          </a:r>
          <a: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  <a:t>£{3z»s+</a:t>
          </a:r>
          <a:r>
            <a:rPr lang="en-US" sz="2800" b="1" u="none" strike="noStrike">
              <a:solidFill>
                <a:srgbClr val="141414"/>
              </a:solidFill>
              <a:latin typeface="Arial"/>
              <a:cs typeface="Arial"/>
            </a:rPr>
            <a:t></a:t>
          </a:r>
          <a: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  <a:t>CK</a:t>
          </a:r>
          <a:r>
            <a:rPr lang="en-US" sz="2800" b="1" u="none" strike="noStrike">
              <a:solidFill>
                <a:srgbClr val="141414"/>
              </a:solidFill>
              <a:latin typeface="Arial"/>
              <a:cs typeface="Arial"/>
            </a:rPr>
            <a:t></a:t>
          </a:r>
          <a:br>
            <a:rPr lang="en-US" sz="2800" b="1" u="none" strike="noStrike">
              <a:solidFill>
                <a:srgbClr val="141414"/>
              </a:solidFill>
              <a:latin typeface="Arial"/>
              <a:cs typeface="Arial"/>
            </a:rPr>
          </a:br>
          <a: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  <a:t>c«c</a:t>
          </a:r>
          <a:b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</a:br>
          <a: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  <a:t>£{</a:t>
          </a:r>
          <a:r>
            <a:rPr lang="en-US" sz="2800" b="1" u="none" strike="noStrike">
              <a:solidFill>
                <a:srgbClr val="141414"/>
              </a:solidFill>
              <a:latin typeface="Arial"/>
              <a:cs typeface="Arial"/>
            </a:rPr>
            <a:t></a:t>
          </a:r>
          <a:r>
            <a:rPr lang="de-DE" sz="2800" b="1" u="none" strike="noStrike">
              <a:solidFill>
                <a:srgbClr val="141414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2</xdr:col>
      <xdr:colOff>152400</xdr:colOff>
      <xdr:row>6</xdr:row>
      <xdr:rowOff>66675</xdr:rowOff>
    </xdr:from>
    <xdr:to>
      <xdr:col>3</xdr:col>
      <xdr:colOff>704850</xdr:colOff>
      <xdr:row>12</xdr:row>
      <xdr:rowOff>85725</xdr:rowOff>
    </xdr:to>
    <xdr:sp macro="" textlink="">
      <xdr:nvSpPr>
        <xdr:cNvPr id="3431" name="Rectangle 31"/>
        <xdr:cNvSpPr>
          <a:spLocks noChangeArrowheads="1"/>
        </xdr:cNvSpPr>
      </xdr:nvSpPr>
      <xdr:spPr bwMode="auto">
        <a:xfrm>
          <a:off x="2714625" y="1228725"/>
          <a:ext cx="1514475" cy="990600"/>
        </a:xfrm>
        <a:prstGeom prst="rect">
          <a:avLst/>
        </a:prstGeom>
        <a:solidFill>
          <a:srgbClr val="6666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6</xdr:row>
          <xdr:rowOff>133350</xdr:rowOff>
        </xdr:from>
        <xdr:to>
          <xdr:col>3</xdr:col>
          <xdr:colOff>647700</xdr:colOff>
          <xdr:row>12</xdr:row>
          <xdr:rowOff>38100</xdr:rowOff>
        </xdr:to>
        <xdr:sp macro="" textlink="">
          <xdr:nvSpPr>
            <xdr:cNvPr id="3095" name="Button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4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{£{3z»s+CK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3</xdr:col>
      <xdr:colOff>803275</xdr:colOff>
      <xdr:row>7</xdr:row>
      <xdr:rowOff>66675</xdr:rowOff>
    </xdr:from>
    <xdr:to>
      <xdr:col>12</xdr:col>
      <xdr:colOff>76113</xdr:colOff>
      <xdr:row>11</xdr:row>
      <xdr:rowOff>101661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4314825" y="1390650"/>
          <a:ext cx="239077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latin typeface="Calibri"/>
            </a:rPr>
            <a:t>cK[{s{£{3z»s+CK«££{s£{{k</a:t>
          </a:r>
          <a:br>
            <a:rPr lang="de-DE" sz="1100" b="0" i="0" u="none" strike="noStrike" baseline="0">
              <a:latin typeface="Calibri"/>
            </a:rPr>
          </a:br>
          <a:r>
            <a:rPr lang="de-DE" sz="1100" b="0" i="0" u="none" strike="noStrike" baseline="0">
              <a:latin typeface="Calibri"/>
            </a:rPr>
            <a:t>+£C+{£{3£C+</a:t>
          </a:r>
        </a:p>
      </xdr:txBody>
    </xdr:sp>
    <xdr:clientData/>
  </xdr:twoCellAnchor>
  <xdr:twoCellAnchor>
    <xdr:from>
      <xdr:col>0</xdr:col>
      <xdr:colOff>323850</xdr:colOff>
      <xdr:row>5</xdr:row>
      <xdr:rowOff>95250</xdr:rowOff>
    </xdr:from>
    <xdr:to>
      <xdr:col>1</xdr:col>
      <xdr:colOff>2181225</xdr:colOff>
      <xdr:row>27</xdr:row>
      <xdr:rowOff>133350</xdr:rowOff>
    </xdr:to>
    <xdr:pic>
      <xdr:nvPicPr>
        <xdr:cNvPr id="34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95375"/>
          <a:ext cx="220980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0</xdr:row>
      <xdr:rowOff>161925</xdr:rowOff>
    </xdr:from>
    <xdr:to>
      <xdr:col>9</xdr:col>
      <xdr:colOff>66675</xdr:colOff>
      <xdr:row>4</xdr:row>
      <xdr:rowOff>57150</xdr:rowOff>
    </xdr:to>
    <xdr:grpSp>
      <xdr:nvGrpSpPr>
        <xdr:cNvPr id="3434" name="Group 35"/>
        <xdr:cNvGrpSpPr>
          <a:grpSpLocks/>
        </xdr:cNvGrpSpPr>
      </xdr:nvGrpSpPr>
      <xdr:grpSpPr bwMode="auto">
        <a:xfrm>
          <a:off x="285750" y="161925"/>
          <a:ext cx="5648325" cy="733425"/>
          <a:chOff x="30" y="18"/>
          <a:chExt cx="593" cy="76"/>
        </a:xfrm>
      </xdr:grpSpPr>
      <xdr:pic>
        <xdr:nvPicPr>
          <xdr:cNvPr id="3435" name="Picture 8" descr="altair4x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6" y="18"/>
            <a:ext cx="337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36" name="Picture 30" descr="safetycompany_whitetext_l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22"/>
            <a:ext cx="150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958850</xdr:colOff>
      <xdr:row>7</xdr:row>
      <xdr:rowOff>104775</xdr:rowOff>
    </xdr:from>
    <xdr:to>
      <xdr:col>12</xdr:col>
      <xdr:colOff>47531</xdr:colOff>
      <xdr:row>20</xdr:row>
      <xdr:rowOff>0</xdr:rowOff>
    </xdr:to>
    <xdr:sp macro="" textlink="">
      <xdr:nvSpPr>
        <xdr:cNvPr id="5122" name="calcs"/>
        <xdr:cNvSpPr txBox="1">
          <a:spLocks noChangeArrowheads="1"/>
        </xdr:cNvSpPr>
      </xdr:nvSpPr>
      <xdr:spPr bwMode="auto">
        <a:xfrm>
          <a:off x="6772275" y="1238250"/>
          <a:ext cx="5200650" cy="200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de-DE" sz="1100" u="none" strike="noStrike">
              <a:latin typeface="Calibri"/>
            </a:rPr>
            <a:t>A«k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£+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</a:t>
          </a:r>
          <a:r>
            <a:rPr lang="en-US" sz="1100" u="none" strike="noStrike">
              <a:latin typeface="Calibri"/>
            </a:rPr>
            <a:t></a:t>
          </a:r>
          <a:r>
            <a:rPr lang="de-DE" sz="1100" u="none" strike="noStrike">
              <a:latin typeface="Calibri"/>
            </a:rPr>
            <a:t>+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Ë+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QKs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«k+s£cK3+Q«k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£+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</a:t>
          </a:r>
          <a:r>
            <a:rPr lang="en-US" sz="1100" u="none" strike="noStrike">
              <a:latin typeface="Calibri"/>
            </a:rPr>
            <a:t></a:t>
          </a:r>
          <a:r>
            <a:rPr lang="de-DE" sz="1100" u="none" strike="noStrike">
              <a:latin typeface="Calibri"/>
            </a:rPr>
            <a:t>++#Ié¢{£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c«k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£+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££Kk+PA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r>
            <a:rPr lang="en-US" sz="1100" u="none" strike="noStrike">
              <a:latin typeface="Calibri"/>
            </a:rPr>
            <a:t></a:t>
          </a:r>
          <a:r>
            <a:rPr lang="de-DE" sz="1100" u="none" strike="noStrike">
              <a:latin typeface="Calibri"/>
            </a:rPr>
            <a:t>+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Ë+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QKs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«k+s£cK3+Q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r>
            <a:rPr lang="en-US" sz="1100" u="none" strike="noStrike">
              <a:latin typeface="Calibri"/>
            </a:rPr>
            <a:t></a:t>
          </a:r>
          <a:r>
            <a:rPr lang="de-DE" sz="1100" u="none" strike="noStrike">
              <a:latin typeface="Calibri"/>
            </a:rPr>
            <a:t>++#Ié¢{£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c£Kk+P¢{£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c«k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££+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££Kk+Y¢{£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c£Kk+é¢{£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c£Kk+;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K</a:t>
          </a:r>
          <a:r>
            <a:rPr lang="en-US" sz="1100" u="none" strike="noStrike">
              <a:latin typeface="Calibri"/>
            </a:rPr>
            <a:t></a:t>
          </a:r>
          <a:br>
            <a:rPr lang="en-US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</a:t>
          </a:r>
          <a:r>
            <a:rPr lang="de-DE" sz="1100" u="none" strike="noStrike">
              <a:latin typeface="Calibri"/>
            </a:rPr>
            <a:t>cK+#P¢{£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c£Kk+;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K</a:t>
          </a:r>
          <a:r>
            <a:rPr lang="en-US" sz="1100" u="none" strike="noStrike">
              <a:latin typeface="Calibri"/>
            </a:rPr>
            <a:t></a:t>
          </a:r>
          <a:br>
            <a:rPr lang="en-US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</a:t>
          </a:r>
          <a:r>
            <a:rPr lang="de-DE" sz="1100" u="none" strike="noStrike">
              <a:latin typeface="Calibri"/>
            </a:rPr>
            <a:t>cK+#Q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+;«c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£{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3c{»</a:t>
          </a:r>
          <a:r>
            <a:rPr lang="en-US" sz="1100" u="none" strike="noStrike">
              <a:latin typeface="Calibri"/>
            </a:rPr>
            <a:t></a:t>
          </a:r>
          <a:br>
            <a:rPr lang="en-US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£+é¢{£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k{«s£{3;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«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+#PP¢{£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k{«£{3;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«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+#Q</a:t>
          </a:r>
          <a:r>
            <a:rPr lang="en-US" sz="1100" u="none" strike="noStrike">
              <a:latin typeface="Calibri"/>
            </a:rPr>
            <a:t></a:t>
          </a:r>
          <a:r>
            <a:rPr lang="de-DE" sz="1100" u="none" strike="noStrike">
              <a:latin typeface="Calibri"/>
            </a:rPr>
            <a:t>K+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+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cK£+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{3;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é{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£{3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cK</a:t>
          </a:r>
          <a:r>
            <a:rPr lang="en-US" sz="1100" u="none" strike="noStrike">
              <a:latin typeface="Calibri"/>
            </a:rPr>
            <a:t></a:t>
          </a:r>
          <a:br>
            <a:rPr lang="en-US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£K{s;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PP¢{£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c£Kk+;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K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+Ks;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</a:t>
          </a:r>
          <a:r>
            <a:rPr lang="de-DE" sz="1100" u="none" strike="noStrike">
              <a:latin typeface="Calibri"/>
            </a:rPr>
            <a:t>cK+#Q*k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c{Ë++C{«</a:t>
          </a:r>
          <a:r>
            <a:rPr lang="en-US" sz="1100" u="none" strike="noStrike">
              <a:latin typeface="Calibri"/>
            </a:rPr>
            <a:t></a:t>
          </a:r>
          <a:r>
            <a:rPr lang="de-DE" sz="1100" u="none" strike="noStrike">
              <a:latin typeface="Calibri"/>
            </a:rPr>
            <a:t>cË</a:t>
          </a:r>
          <a:r>
            <a:rPr lang="en-US" sz="1100" u="none" strike="noStrike">
              <a:latin typeface="Calibri"/>
            </a:rPr>
            <a:t></a:t>
          </a:r>
          <a:br>
            <a:rPr lang="en-US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£+é*k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c{Ë++£Kk+{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£PP{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£{3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cK</a:t>
          </a:r>
          <a:r>
            <a:rPr lang="en-US" sz="1100" u="none" strike="noStrike">
              <a:latin typeface="Calibri"/>
            </a:rPr>
            <a:t></a:t>
          </a:r>
          <a:br>
            <a:rPr lang="en-US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£K{s;</a:t>
          </a:r>
          <a:br>
            <a:rPr lang="de-DE" sz="1100" u="none" strike="noStrike">
              <a:latin typeface="Calibri"/>
            </a:rPr>
          </a:b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Y*k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c{Ë++£Kk+{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£é{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£{3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c</a:t>
          </a:r>
          <a:br>
            <a:rPr lang="de-DE" sz="1100" u="none" strike="noStrike">
              <a:latin typeface="Calibri"/>
            </a:rPr>
          </a:br>
          <a:r>
            <a:rPr lang="de-DE" sz="1100" u="none" strike="noStrike">
              <a:latin typeface="Calibri"/>
            </a:rPr>
            <a:t>s#«k</a:t>
          </a:r>
          <a:r>
            <a:rPr lang="en-US" sz="1100" u="none" strike="noStrike">
              <a:latin typeface="Calibri"/>
            </a:rPr>
            <a:t></a:t>
          </a:r>
          <a:r>
            <a:rPr lang="de-DE" sz="1100" u="none" strike="noStrike">
              <a:latin typeface="Calibri"/>
            </a:rPr>
            <a:t>£+</a:t>
          </a:r>
          <a:r>
            <a:rPr lang="en-US" sz="1100" u="none" strike="noStrike">
              <a:latin typeface="Calibri"/>
            </a:rPr>
            <a:t></a:t>
          </a:r>
          <a:r>
            <a:rPr lang="de-DE" sz="1100" u="none" strike="noStrike">
              <a:latin typeface="Calibri"/>
            </a:rPr>
            <a:t>£Ks;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1371600</xdr:colOff>
      <xdr:row>0</xdr:row>
      <xdr:rowOff>76200</xdr:rowOff>
    </xdr:from>
    <xdr:to>
      <xdr:col>16</xdr:col>
      <xdr:colOff>133350</xdr:colOff>
      <xdr:row>5</xdr:row>
      <xdr:rowOff>0</xdr:rowOff>
    </xdr:to>
    <xdr:pic>
      <xdr:nvPicPr>
        <xdr:cNvPr id="4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971550"/>
          <a:ext cx="1866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0</xdr:rowOff>
    </xdr:from>
    <xdr:to>
      <xdr:col>8</xdr:col>
      <xdr:colOff>714375</xdr:colOff>
      <xdr:row>3</xdr:row>
      <xdr:rowOff>152400</xdr:rowOff>
    </xdr:to>
    <xdr:pic>
      <xdr:nvPicPr>
        <xdr:cNvPr id="4272" name="Picture 1" descr="COO_Title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71525"/>
          <a:ext cx="459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31"/>
  <sheetViews>
    <sheetView showRowColHeaders="0" workbookViewId="0">
      <selection activeCell="D18" sqref="D18"/>
    </sheetView>
  </sheetViews>
  <sheetFormatPr baseColWidth="10" defaultColWidth="8.85546875" defaultRowHeight="12.75" x14ac:dyDescent="0.2"/>
  <cols>
    <col min="1" max="1" width="5.28515625" style="7" customWidth="1"/>
    <col min="2" max="2" width="33.140625" style="7" customWidth="1"/>
    <col min="3" max="4" width="14.42578125" style="7" customWidth="1"/>
    <col min="5" max="5" width="8.85546875" style="7" customWidth="1"/>
    <col min="6" max="6" width="3" style="7" customWidth="1"/>
    <col min="7" max="7" width="1.42578125" style="7" customWidth="1"/>
    <col min="8" max="14" width="3.7109375" style="7" customWidth="1"/>
    <col min="15" max="18" width="3.7109375" style="5" customWidth="1"/>
    <col min="19" max="19" width="13.42578125" style="5" customWidth="1"/>
    <col min="20" max="16384" width="8.85546875" style="5"/>
  </cols>
  <sheetData>
    <row r="1" spans="1:14" ht="16.7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7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7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7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6"/>
    </row>
    <row r="6" spans="1:14" x14ac:dyDescent="0.2">
      <c r="A6" s="6"/>
    </row>
    <row r="7" spans="1:14" x14ac:dyDescent="0.2">
      <c r="A7" s="6"/>
    </row>
    <row r="8" spans="1:14" x14ac:dyDescent="0.2">
      <c r="A8" s="6"/>
    </row>
    <row r="9" spans="1:14" x14ac:dyDescent="0.2">
      <c r="A9" s="6"/>
    </row>
    <row r="30" spans="2:2" x14ac:dyDescent="0.2">
      <c r="B30" s="8"/>
    </row>
    <row r="31" spans="2:2" x14ac:dyDescent="0.2">
      <c r="B31" s="8"/>
    </row>
  </sheetData>
  <sheetProtection password="EF16" sheet="1" objects="1" scenarios="1" selectLockedCells="1"/>
  <phoneticPr fontId="5" type="noConversion"/>
  <pageMargins left="0.75" right="0.75" top="1" bottom="1" header="0.5" footer="0.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Button 23">
              <controlPr locked="0" defaultSize="0" print="0" autoFill="0" autoPict="0" macro="[0]!Jump3">
                <anchor moveWithCells="1" sizeWithCells="1">
                  <from>
                    <xdr:col>2</xdr:col>
                    <xdr:colOff>228600</xdr:colOff>
                    <xdr:row>6</xdr:row>
                    <xdr:rowOff>133350</xdr:rowOff>
                  </from>
                  <to>
                    <xdr:col>3</xdr:col>
                    <xdr:colOff>647700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/>
  </sheetViews>
  <sheetFormatPr baseColWidth="10" defaultColWidth="8.85546875" defaultRowHeight="12.75" x14ac:dyDescent="0.2"/>
  <cols>
    <col min="1" max="1" width="36.140625" customWidth="1"/>
    <col min="4" max="4" width="32.7109375" bestFit="1" customWidth="1"/>
    <col min="5" max="5" width="25.140625" customWidth="1"/>
    <col min="6" max="6" width="11.42578125" bestFit="1" customWidth="1"/>
  </cols>
  <sheetData>
    <row r="1" spans="1:4" x14ac:dyDescent="0.2">
      <c r="A1" s="9"/>
    </row>
    <row r="3" spans="1:4" x14ac:dyDescent="0.2">
      <c r="A3" s="2" t="s">
        <v>24</v>
      </c>
    </row>
    <row r="4" spans="1:4" x14ac:dyDescent="0.2">
      <c r="A4" s="1" t="s">
        <v>25</v>
      </c>
    </row>
    <row r="5" spans="1:4" x14ac:dyDescent="0.2">
      <c r="A5" s="1" t="s">
        <v>26</v>
      </c>
    </row>
    <row r="6" spans="1:4" x14ac:dyDescent="0.2">
      <c r="A6" s="1" t="s">
        <v>27</v>
      </c>
    </row>
    <row r="7" spans="1:4" x14ac:dyDescent="0.2">
      <c r="A7" s="1" t="s">
        <v>28</v>
      </c>
    </row>
    <row r="8" spans="1:4" x14ac:dyDescent="0.2">
      <c r="A8" s="1" t="s">
        <v>29</v>
      </c>
    </row>
    <row r="9" spans="1:4" x14ac:dyDescent="0.2">
      <c r="A9" s="1" t="s">
        <v>30</v>
      </c>
    </row>
    <row r="10" spans="1:4" x14ac:dyDescent="0.2">
      <c r="A10" s="1" t="s">
        <v>31</v>
      </c>
    </row>
    <row r="11" spans="1:4" x14ac:dyDescent="0.2">
      <c r="A11" s="1" t="s">
        <v>32</v>
      </c>
    </row>
    <row r="12" spans="1:4" x14ac:dyDescent="0.2">
      <c r="A12" s="1" t="s">
        <v>33</v>
      </c>
    </row>
    <row r="14" spans="1:4" x14ac:dyDescent="0.2">
      <c r="A14" s="2" t="s">
        <v>34</v>
      </c>
      <c r="B14" s="2" t="s">
        <v>35</v>
      </c>
      <c r="C14" s="2" t="s">
        <v>36</v>
      </c>
    </row>
    <row r="15" spans="1:4" x14ac:dyDescent="0.2">
      <c r="A15" s="1" t="s">
        <v>37</v>
      </c>
      <c r="B15" s="1" t="s">
        <v>38</v>
      </c>
      <c r="C15" s="3">
        <v>305</v>
      </c>
      <c r="D15" s="1" t="s">
        <v>39</v>
      </c>
    </row>
    <row r="16" spans="1:4" x14ac:dyDescent="0.2">
      <c r="A16" s="1"/>
      <c r="B16" s="1"/>
      <c r="C16" s="3"/>
      <c r="D16" s="1"/>
    </row>
    <row r="17" spans="1:5" x14ac:dyDescent="0.2">
      <c r="C17" s="3"/>
    </row>
    <row r="18" spans="1:5" x14ac:dyDescent="0.2">
      <c r="A18" s="2" t="s">
        <v>40</v>
      </c>
      <c r="C18" s="3"/>
    </row>
    <row r="19" spans="1:5" x14ac:dyDescent="0.2">
      <c r="A19" s="1" t="s">
        <v>41</v>
      </c>
      <c r="B19" s="1">
        <v>0</v>
      </c>
      <c r="C19" s="3">
        <v>0</v>
      </c>
      <c r="D19" s="1" t="s">
        <v>42</v>
      </c>
    </row>
    <row r="20" spans="1:5" x14ac:dyDescent="0.2">
      <c r="A20" s="1" t="s">
        <v>43</v>
      </c>
      <c r="B20" s="1" t="s">
        <v>44</v>
      </c>
      <c r="C20" s="3">
        <v>190</v>
      </c>
      <c r="D20" s="1" t="s">
        <v>45</v>
      </c>
    </row>
    <row r="21" spans="1:5" x14ac:dyDescent="0.2">
      <c r="A21" s="1" t="s">
        <v>46</v>
      </c>
      <c r="B21" s="1" t="s">
        <v>47</v>
      </c>
      <c r="C21" s="3">
        <v>190</v>
      </c>
      <c r="D21" s="1" t="s">
        <v>48</v>
      </c>
    </row>
    <row r="22" spans="1:5" x14ac:dyDescent="0.2">
      <c r="C22" s="3"/>
    </row>
    <row r="23" spans="1:5" x14ac:dyDescent="0.2">
      <c r="A23" s="2" t="s">
        <v>49</v>
      </c>
      <c r="C23" s="3"/>
    </row>
    <row r="24" spans="1:5" x14ac:dyDescent="0.2">
      <c r="A24" s="1" t="s">
        <v>50</v>
      </c>
      <c r="B24" s="1">
        <v>0</v>
      </c>
      <c r="C24" s="3">
        <v>0</v>
      </c>
      <c r="D24" s="1" t="s">
        <v>51</v>
      </c>
    </row>
    <row r="25" spans="1:5" x14ac:dyDescent="0.2">
      <c r="A25" s="1" t="s">
        <v>52</v>
      </c>
      <c r="B25" s="1">
        <v>2</v>
      </c>
      <c r="C25" s="3">
        <v>165</v>
      </c>
      <c r="D25" s="1" t="s">
        <v>53</v>
      </c>
    </row>
    <row r="26" spans="1:5" x14ac:dyDescent="0.2">
      <c r="C26" s="3"/>
    </row>
    <row r="27" spans="1:5" x14ac:dyDescent="0.2">
      <c r="A27" s="2" t="s">
        <v>54</v>
      </c>
      <c r="C27" s="3"/>
    </row>
    <row r="28" spans="1:5" x14ac:dyDescent="0.2">
      <c r="A28" s="1" t="s">
        <v>55</v>
      </c>
      <c r="B28" s="1">
        <v>0</v>
      </c>
      <c r="C28" s="3">
        <v>0</v>
      </c>
      <c r="D28" s="1" t="s">
        <v>56</v>
      </c>
    </row>
    <row r="29" spans="1:5" x14ac:dyDescent="0.2">
      <c r="A29" s="1" t="s">
        <v>57</v>
      </c>
      <c r="B29" s="1" t="s">
        <v>58</v>
      </c>
      <c r="C29" s="3">
        <v>210</v>
      </c>
      <c r="D29" s="1" t="s">
        <v>59</v>
      </c>
      <c r="E29" s="1"/>
    </row>
    <row r="30" spans="1:5" x14ac:dyDescent="0.2">
      <c r="A30" s="1" t="s">
        <v>60</v>
      </c>
      <c r="B30" s="1" t="s">
        <v>61</v>
      </c>
      <c r="C30" s="3">
        <v>165</v>
      </c>
      <c r="D30" s="1" t="s">
        <v>62</v>
      </c>
    </row>
    <row r="31" spans="1:5" x14ac:dyDescent="0.2">
      <c r="A31" s="1" t="s">
        <v>63</v>
      </c>
      <c r="B31" s="1" t="s">
        <v>64</v>
      </c>
      <c r="C31" s="3">
        <v>165</v>
      </c>
      <c r="D31" s="1" t="s">
        <v>65</v>
      </c>
    </row>
    <row r="33" spans="1:4" x14ac:dyDescent="0.2">
      <c r="A33" s="2" t="s">
        <v>66</v>
      </c>
      <c r="C33" s="3"/>
    </row>
    <row r="34" spans="1:4" x14ac:dyDescent="0.2">
      <c r="A34" s="1" t="s">
        <v>67</v>
      </c>
      <c r="B34" s="1">
        <v>0</v>
      </c>
      <c r="C34" s="3">
        <v>0</v>
      </c>
      <c r="D34" s="1" t="s">
        <v>68</v>
      </c>
    </row>
    <row r="35" spans="1:4" x14ac:dyDescent="0.2">
      <c r="A35" s="1" t="s">
        <v>69</v>
      </c>
      <c r="B35" s="1" t="s">
        <v>70</v>
      </c>
      <c r="C35" s="3">
        <v>25</v>
      </c>
      <c r="D35" s="1" t="s">
        <v>71</v>
      </c>
    </row>
    <row r="36" spans="1:4" x14ac:dyDescent="0.2">
      <c r="A36" s="1" t="s">
        <v>72</v>
      </c>
      <c r="B36" s="1" t="s">
        <v>73</v>
      </c>
      <c r="C36" s="3">
        <v>65</v>
      </c>
      <c r="D36" s="1" t="s">
        <v>74</v>
      </c>
    </row>
    <row r="37" spans="1:4" x14ac:dyDescent="0.2">
      <c r="A37" s="1" t="s">
        <v>75</v>
      </c>
      <c r="B37" s="1" t="s">
        <v>76</v>
      </c>
      <c r="C37" s="3">
        <v>65</v>
      </c>
      <c r="D37" s="1" t="s">
        <v>77</v>
      </c>
    </row>
    <row r="38" spans="1:4" x14ac:dyDescent="0.2">
      <c r="A38" s="1" t="s">
        <v>78</v>
      </c>
      <c r="B38" s="1" t="s">
        <v>79</v>
      </c>
      <c r="C38" s="3">
        <v>40</v>
      </c>
      <c r="D38" s="1" t="s">
        <v>80</v>
      </c>
    </row>
    <row r="39" spans="1:4" x14ac:dyDescent="0.2">
      <c r="A39" s="1" t="s">
        <v>81</v>
      </c>
      <c r="B39" s="1" t="s">
        <v>82</v>
      </c>
      <c r="C39" s="3">
        <v>25</v>
      </c>
      <c r="D39" s="1" t="s">
        <v>83</v>
      </c>
    </row>
    <row r="41" spans="1:4" x14ac:dyDescent="0.2">
      <c r="A41" s="2" t="s">
        <v>84</v>
      </c>
    </row>
    <row r="42" spans="1:4" x14ac:dyDescent="0.2">
      <c r="A42" s="1" t="s">
        <v>85</v>
      </c>
      <c r="B42" s="1" t="s">
        <v>86</v>
      </c>
      <c r="C42" s="3">
        <v>0</v>
      </c>
      <c r="D42" s="1" t="s">
        <v>87</v>
      </c>
    </row>
    <row r="43" spans="1:4" x14ac:dyDescent="0.2">
      <c r="A43" s="1" t="s">
        <v>88</v>
      </c>
      <c r="B43" s="1" t="s">
        <v>89</v>
      </c>
      <c r="C43" s="3">
        <v>0</v>
      </c>
      <c r="D43" s="1" t="s">
        <v>90</v>
      </c>
    </row>
    <row r="44" spans="1:4" x14ac:dyDescent="0.2">
      <c r="A44" s="1" t="s">
        <v>91</v>
      </c>
      <c r="B44" s="1" t="s">
        <v>92</v>
      </c>
      <c r="C44" s="3">
        <v>0</v>
      </c>
      <c r="D44" s="1" t="s">
        <v>93</v>
      </c>
    </row>
    <row r="46" spans="1:4" x14ac:dyDescent="0.2">
      <c r="A46" s="2" t="s">
        <v>94</v>
      </c>
    </row>
    <row r="47" spans="1:4" x14ac:dyDescent="0.2">
      <c r="A47" s="1" t="s">
        <v>95</v>
      </c>
      <c r="B47" s="1">
        <v>0</v>
      </c>
      <c r="C47" s="3">
        <v>0</v>
      </c>
      <c r="D47" s="1" t="s">
        <v>96</v>
      </c>
    </row>
    <row r="48" spans="1:4" x14ac:dyDescent="0.2">
      <c r="A48" s="1" t="s">
        <v>97</v>
      </c>
      <c r="B48" s="1">
        <v>1</v>
      </c>
      <c r="C48" s="3">
        <v>315</v>
      </c>
      <c r="D48" s="1" t="s">
        <v>98</v>
      </c>
    </row>
    <row r="50" spans="1:4" x14ac:dyDescent="0.2">
      <c r="A50" s="2" t="s">
        <v>99</v>
      </c>
    </row>
    <row r="51" spans="1:4" x14ac:dyDescent="0.2">
      <c r="A51" s="1" t="s">
        <v>100</v>
      </c>
      <c r="B51" s="1">
        <v>0</v>
      </c>
      <c r="C51" s="3">
        <v>0</v>
      </c>
      <c r="D51" s="1" t="s">
        <v>101</v>
      </c>
    </row>
    <row r="52" spans="1:4" x14ac:dyDescent="0.2">
      <c r="A52" s="1" t="s">
        <v>102</v>
      </c>
      <c r="B52" s="1">
        <v>1</v>
      </c>
      <c r="C52" s="3">
        <v>0</v>
      </c>
      <c r="D52" s="1" t="s">
        <v>103</v>
      </c>
    </row>
    <row r="55" spans="1:4" x14ac:dyDescent="0.2">
      <c r="A55" s="2" t="s">
        <v>104</v>
      </c>
    </row>
    <row r="56" spans="1:4" x14ac:dyDescent="0.2">
      <c r="A56" s="1" t="s">
        <v>105</v>
      </c>
      <c r="B56" s="1">
        <v>0</v>
      </c>
      <c r="C56" s="3">
        <v>0</v>
      </c>
      <c r="D56" s="1" t="s">
        <v>106</v>
      </c>
    </row>
    <row r="57" spans="1:4" x14ac:dyDescent="0.2">
      <c r="A57" s="1" t="s">
        <v>107</v>
      </c>
      <c r="B57" s="1" t="s">
        <v>108</v>
      </c>
      <c r="C57" s="3">
        <v>20</v>
      </c>
      <c r="D57" s="1" t="s">
        <v>109</v>
      </c>
    </row>
    <row r="59" spans="1:4" x14ac:dyDescent="0.2">
      <c r="A59" s="2" t="s">
        <v>110</v>
      </c>
    </row>
    <row r="60" spans="1:4" x14ac:dyDescent="0.2">
      <c r="A60" s="1" t="s">
        <v>111</v>
      </c>
      <c r="B60" s="1" t="s">
        <v>112</v>
      </c>
      <c r="C60" s="3">
        <v>0</v>
      </c>
      <c r="D60" s="1" t="s">
        <v>113</v>
      </c>
    </row>
    <row r="61" spans="1:4" x14ac:dyDescent="0.2">
      <c r="A61" s="1" t="s">
        <v>114</v>
      </c>
      <c r="B61" s="1" t="s">
        <v>115</v>
      </c>
      <c r="C61" s="3">
        <v>0</v>
      </c>
      <c r="D61" s="1" t="s">
        <v>116</v>
      </c>
    </row>
    <row r="63" spans="1:4" x14ac:dyDescent="0.2">
      <c r="A63" s="2" t="s">
        <v>117</v>
      </c>
      <c r="C63" s="3"/>
    </row>
    <row r="64" spans="1:4" x14ac:dyDescent="0.2">
      <c r="A64" s="1" t="s">
        <v>118</v>
      </c>
      <c r="B64" s="1" t="s">
        <v>119</v>
      </c>
      <c r="C64" s="3">
        <v>190</v>
      </c>
      <c r="D64" s="1" t="s">
        <v>120</v>
      </c>
    </row>
    <row r="65" spans="1:4" x14ac:dyDescent="0.2">
      <c r="A65" s="1" t="s">
        <v>121</v>
      </c>
      <c r="B65" s="1" t="s">
        <v>122</v>
      </c>
      <c r="C65" s="3">
        <v>190</v>
      </c>
      <c r="D65" s="1" t="s">
        <v>123</v>
      </c>
    </row>
  </sheetData>
  <phoneticPr fontId="5" type="noConversion"/>
  <pageMargins left="0.75" right="0.75" top="1" bottom="1" header="0.5" footer="0.5"/>
  <pageSetup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38"/>
  <sheetViews>
    <sheetView showGridLines="0" tabSelected="1" zoomScale="70" zoomScaleNormal="70" workbookViewId="0">
      <selection activeCell="J42" sqref="J42"/>
    </sheetView>
  </sheetViews>
  <sheetFormatPr baseColWidth="10" defaultColWidth="8.85546875" defaultRowHeight="12.75" x14ac:dyDescent="0.2"/>
  <cols>
    <col min="1" max="1" width="2.42578125" style="11" customWidth="1"/>
    <col min="2" max="6" width="10.7109375" style="11" customWidth="1"/>
    <col min="7" max="7" width="29.7109375" style="11" customWidth="1"/>
    <col min="8" max="8" width="12.7109375" style="11" bestFit="1" customWidth="1"/>
    <col min="9" max="9" width="21.7109375" style="11" customWidth="1"/>
    <col min="10" max="10" width="23.28515625" style="11" customWidth="1"/>
    <col min="11" max="11" width="2.42578125" style="11" bestFit="1" customWidth="1"/>
    <col min="12" max="12" width="5.28515625" style="11" customWidth="1"/>
    <col min="13" max="13" width="21.7109375" style="11" customWidth="1"/>
    <col min="14" max="14" width="8.7109375" style="11" customWidth="1"/>
    <col min="15" max="15" width="13.7109375" style="11" customWidth="1"/>
    <col min="16" max="16" width="2.42578125" style="11" bestFit="1" customWidth="1"/>
    <col min="17" max="17" width="2.42578125" style="11" customWidth="1"/>
    <col min="18" max="22" width="10.7109375" style="11" customWidth="1"/>
    <col min="23" max="23" width="10.42578125" style="11" customWidth="1"/>
    <col min="24" max="16384" width="8.85546875" style="11"/>
  </cols>
  <sheetData>
    <row r="1" spans="1:25" ht="16.7" customHeight="1" x14ac:dyDescent="0.5">
      <c r="A1" s="10"/>
      <c r="B1" s="53"/>
      <c r="C1" s="53"/>
      <c r="D1" s="53"/>
      <c r="E1" s="53"/>
      <c r="F1" s="53"/>
      <c r="G1" s="53"/>
      <c r="H1" s="53"/>
      <c r="I1" s="5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6.7" customHeight="1" x14ac:dyDescent="0.2">
      <c r="A2" s="10"/>
      <c r="B2" s="65"/>
      <c r="C2" s="65"/>
      <c r="D2" s="65"/>
      <c r="E2" s="65"/>
      <c r="F2" s="65"/>
      <c r="G2" s="65"/>
      <c r="H2" s="65"/>
      <c r="I2" s="65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6.7" customHeight="1" x14ac:dyDescent="0.2">
      <c r="A3" s="10"/>
      <c r="B3" s="65"/>
      <c r="C3" s="65"/>
      <c r="D3" s="65"/>
      <c r="E3" s="65"/>
      <c r="F3" s="65"/>
      <c r="G3" s="65"/>
      <c r="H3" s="65"/>
      <c r="I3" s="6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7" customHeight="1" x14ac:dyDescent="0.2">
      <c r="A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6.7" customHeight="1" x14ac:dyDescent="0.2">
      <c r="A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5.25" customHeight="1" x14ac:dyDescent="0.2">
      <c r="A6" s="10"/>
      <c r="B6" s="39"/>
      <c r="C6" s="12"/>
      <c r="D6" s="12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7.25" customHeight="1" thickBot="1" x14ac:dyDescent="0.25">
      <c r="A7" s="10"/>
      <c r="C7" s="37" t="s">
        <v>0</v>
      </c>
      <c r="D7" s="14"/>
      <c r="E7" s="15"/>
      <c r="F7" s="10"/>
      <c r="G7" s="10"/>
      <c r="H7" s="10"/>
      <c r="I7" s="10"/>
      <c r="M7" s="16"/>
      <c r="N7" s="17"/>
      <c r="O7" s="17"/>
      <c r="P7" s="17"/>
      <c r="Q7" s="17"/>
      <c r="R7" s="17"/>
      <c r="S7" s="10"/>
      <c r="T7" s="10"/>
      <c r="U7" s="10"/>
      <c r="V7" s="10"/>
      <c r="W7" s="10"/>
      <c r="X7" s="10"/>
      <c r="Y7" s="10"/>
    </row>
    <row r="8" spans="1:25" ht="17.25" customHeight="1" thickTop="1" thickBot="1" x14ac:dyDescent="0.3">
      <c r="A8" s="10"/>
      <c r="B8" s="71" t="s">
        <v>1</v>
      </c>
      <c r="C8" s="72"/>
      <c r="D8" s="72"/>
      <c r="E8" s="72"/>
      <c r="F8" s="72"/>
      <c r="G8" s="73"/>
      <c r="H8" s="34" t="s">
        <v>188</v>
      </c>
      <c r="I8" s="54" t="str">
        <f>VLOOKUP(H8,Sheet1!$A$1:$B$112,2,FALSE)</f>
        <v>€</v>
      </c>
      <c r="J8" s="74" t="str">
        <f>IF(H19="","","(Bumps per year * instrument life * bump test speed) = Total bump test time")</f>
        <v/>
      </c>
      <c r="K8" s="74"/>
      <c r="L8" s="74"/>
      <c r="M8" s="74"/>
      <c r="N8" s="74"/>
      <c r="O8" s="17"/>
      <c r="P8" s="17"/>
      <c r="Q8" s="17"/>
      <c r="R8" s="17"/>
      <c r="S8" s="10"/>
      <c r="T8" s="10"/>
      <c r="U8" s="10"/>
      <c r="V8" s="10"/>
      <c r="W8" s="10"/>
      <c r="X8" s="10"/>
      <c r="Y8" s="10"/>
    </row>
    <row r="9" spans="1:25" ht="17.25" customHeight="1" thickTop="1" thickBot="1" x14ac:dyDescent="0.3">
      <c r="A9" s="10"/>
      <c r="B9" s="68" t="s">
        <v>352</v>
      </c>
      <c r="C9" s="69"/>
      <c r="D9" s="69"/>
      <c r="E9" s="69"/>
      <c r="F9" s="69"/>
      <c r="G9" s="70"/>
      <c r="H9" s="47"/>
      <c r="I9" s="54" t="str">
        <f>I8</f>
        <v>€</v>
      </c>
      <c r="J9" s="75" t="str">
        <f>IF(H19="","","(Cals per year * instrument life * cal speed) = Total cal time")</f>
        <v/>
      </c>
      <c r="K9" s="75"/>
      <c r="L9" s="75"/>
      <c r="M9" s="75"/>
      <c r="N9" s="75"/>
      <c r="O9" s="17"/>
      <c r="P9" s="17"/>
      <c r="Q9" s="17"/>
      <c r="R9" s="17"/>
      <c r="S9" s="10"/>
      <c r="T9" s="10"/>
      <c r="U9" s="10"/>
      <c r="V9" s="10"/>
      <c r="W9" s="10"/>
      <c r="X9" s="10"/>
      <c r="Y9" s="10"/>
    </row>
    <row r="10" spans="1:25" ht="17.25" customHeight="1" thickTop="1" thickBot="1" x14ac:dyDescent="0.3">
      <c r="A10" s="10"/>
      <c r="B10" s="68" t="s">
        <v>348</v>
      </c>
      <c r="C10" s="69"/>
      <c r="D10" s="69"/>
      <c r="E10" s="69"/>
      <c r="F10" s="69"/>
      <c r="G10" s="70"/>
      <c r="H10" s="35"/>
      <c r="I10" s="54" t="s">
        <v>2</v>
      </c>
      <c r="J10" s="75" t="str">
        <f>IF(H19="","","Total bump test time + Total cal time = Total time gas is applied")</f>
        <v/>
      </c>
      <c r="K10" s="75"/>
      <c r="L10" s="75"/>
      <c r="M10" s="75"/>
      <c r="N10" s="75"/>
      <c r="O10" s="17"/>
      <c r="P10" s="17"/>
      <c r="Q10" s="17"/>
      <c r="R10" s="17"/>
      <c r="S10" s="10"/>
      <c r="T10" s="10"/>
      <c r="U10" s="10"/>
      <c r="V10" s="10"/>
      <c r="W10" s="10"/>
      <c r="X10" s="10"/>
      <c r="Y10" s="10"/>
    </row>
    <row r="11" spans="1:25" ht="17.25" customHeight="1" thickTop="1" thickBot="1" x14ac:dyDescent="0.3">
      <c r="A11" s="10"/>
      <c r="B11" s="68" t="s">
        <v>349</v>
      </c>
      <c r="C11" s="69"/>
      <c r="D11" s="69"/>
      <c r="E11" s="69"/>
      <c r="F11" s="69"/>
      <c r="G11" s="70"/>
      <c r="H11" s="35"/>
      <c r="I11" s="54" t="s">
        <v>3</v>
      </c>
      <c r="J11" s="75" t="str">
        <f>IF(H19="","","Total time gas is applied * regulator flow rate = Total amount of gas used")</f>
        <v/>
      </c>
      <c r="K11" s="75"/>
      <c r="L11" s="75"/>
      <c r="M11" s="75"/>
      <c r="N11" s="75"/>
      <c r="O11" s="17"/>
      <c r="P11" s="17"/>
      <c r="Q11" s="17"/>
      <c r="R11" s="17"/>
      <c r="S11" s="10"/>
      <c r="T11" s="10"/>
      <c r="U11" s="10"/>
      <c r="V11" s="10"/>
      <c r="W11" s="10"/>
      <c r="X11" s="10"/>
      <c r="Y11" s="10"/>
    </row>
    <row r="12" spans="1:25" ht="17.25" customHeight="1" thickTop="1" thickBot="1" x14ac:dyDescent="0.3">
      <c r="A12" s="10"/>
      <c r="B12" s="68" t="s">
        <v>350</v>
      </c>
      <c r="C12" s="69"/>
      <c r="D12" s="69"/>
      <c r="E12" s="69"/>
      <c r="F12" s="69"/>
      <c r="G12" s="70"/>
      <c r="H12" s="35"/>
      <c r="I12" s="54" t="s">
        <v>4</v>
      </c>
      <c r="J12" s="75" t="str">
        <f>IF(H19="","","Total amout of gas used * price per liter of gas = Cost of calibration gas")</f>
        <v/>
      </c>
      <c r="K12" s="75"/>
      <c r="L12" s="75"/>
      <c r="M12" s="75"/>
      <c r="N12" s="75"/>
      <c r="O12" s="17"/>
      <c r="P12" s="17"/>
      <c r="Q12" s="17"/>
      <c r="R12" s="17"/>
      <c r="S12" s="10"/>
      <c r="T12" s="10"/>
      <c r="U12" s="10"/>
      <c r="V12" s="10"/>
      <c r="W12" s="10"/>
      <c r="X12" s="10"/>
      <c r="Y12" s="10"/>
    </row>
    <row r="13" spans="1:25" ht="17.25" customHeight="1" thickTop="1" thickBot="1" x14ac:dyDescent="0.3">
      <c r="A13" s="10"/>
      <c r="B13" s="68" t="s">
        <v>5</v>
      </c>
      <c r="C13" s="76"/>
      <c r="D13" s="76"/>
      <c r="E13" s="76"/>
      <c r="F13" s="76"/>
      <c r="G13" s="77"/>
      <c r="H13" s="35"/>
      <c r="I13" s="54" t="s">
        <v>6</v>
      </c>
      <c r="J13" s="75" t="str">
        <f>IF(H19="","","Total time gas is being applied * Employee hourly rate = Employee time cost")</f>
        <v/>
      </c>
      <c r="K13" s="75"/>
      <c r="L13" s="75"/>
      <c r="M13" s="75"/>
      <c r="N13" s="75"/>
      <c r="O13" s="17"/>
      <c r="P13" s="17"/>
      <c r="Q13" s="17"/>
      <c r="R13" s="17"/>
    </row>
    <row r="14" spans="1:25" ht="17.25" customHeight="1" thickTop="1" thickBot="1" x14ac:dyDescent="0.3">
      <c r="A14" s="10"/>
      <c r="B14" s="68" t="s">
        <v>351</v>
      </c>
      <c r="C14" s="69"/>
      <c r="D14" s="69"/>
      <c r="E14" s="69"/>
      <c r="F14" s="69"/>
      <c r="G14" s="70"/>
      <c r="H14" s="47"/>
      <c r="I14" s="54" t="str">
        <f>I8</f>
        <v>€</v>
      </c>
      <c r="J14" s="75" t="str">
        <f>IF(H19="","","Cost of calibration gas + Employee time cost = Cost of cal and bump testing")</f>
        <v/>
      </c>
      <c r="K14" s="75"/>
      <c r="L14" s="75"/>
      <c r="M14" s="75"/>
      <c r="N14" s="75"/>
      <c r="O14" s="17"/>
      <c r="P14" s="17"/>
      <c r="Q14" s="17"/>
      <c r="R14" s="17"/>
    </row>
    <row r="15" spans="1:25" ht="17.25" customHeight="1" thickTop="1" thickBot="1" x14ac:dyDescent="0.3">
      <c r="A15" s="10"/>
      <c r="B15" s="68" t="s">
        <v>354</v>
      </c>
      <c r="C15" s="69"/>
      <c r="D15" s="69"/>
      <c r="E15" s="69"/>
      <c r="F15" s="69"/>
      <c r="G15" s="70"/>
      <c r="H15" s="47"/>
      <c r="I15" s="54" t="str">
        <f>CONCATENATE(I8,"/hr")</f>
        <v>€/hr</v>
      </c>
      <c r="O15" s="17"/>
      <c r="P15" s="17"/>
      <c r="Q15" s="17"/>
      <c r="R15" s="17"/>
      <c r="S15" s="10"/>
      <c r="T15" s="10"/>
      <c r="U15" s="10"/>
      <c r="V15" s="10"/>
    </row>
    <row r="16" spans="1:25" ht="17.25" customHeight="1" thickTop="1" thickBot="1" x14ac:dyDescent="0.3">
      <c r="A16" s="10"/>
      <c r="B16" s="68" t="s">
        <v>353</v>
      </c>
      <c r="C16" s="69"/>
      <c r="D16" s="69"/>
      <c r="E16" s="69"/>
      <c r="F16" s="69"/>
      <c r="G16" s="70"/>
      <c r="H16" s="47"/>
      <c r="I16" s="54" t="str">
        <f>I8</f>
        <v>€</v>
      </c>
      <c r="P16" s="10"/>
      <c r="Q16" s="18"/>
      <c r="R16" s="19"/>
      <c r="S16" s="19"/>
      <c r="T16" s="19"/>
      <c r="U16" s="19"/>
      <c r="V16" s="19"/>
    </row>
    <row r="17" spans="1:22" ht="17.25" customHeight="1" thickTop="1" thickBot="1" x14ac:dyDescent="0.3">
      <c r="A17" s="10"/>
      <c r="B17" s="68" t="s">
        <v>355</v>
      </c>
      <c r="C17" s="69"/>
      <c r="D17" s="69"/>
      <c r="E17" s="69"/>
      <c r="F17" s="69"/>
      <c r="G17" s="70"/>
      <c r="H17" s="35"/>
      <c r="I17" s="54" t="s">
        <v>7</v>
      </c>
      <c r="M17" s="38" t="s">
        <v>358</v>
      </c>
      <c r="N17" s="33">
        <v>0.3</v>
      </c>
      <c r="O17" s="54" t="s">
        <v>8</v>
      </c>
      <c r="R17" s="19"/>
      <c r="S17" s="19"/>
      <c r="T17" s="19"/>
      <c r="U17" s="19"/>
      <c r="V17" s="19"/>
    </row>
    <row r="18" spans="1:22" ht="17.25" customHeight="1" thickTop="1" thickBot="1" x14ac:dyDescent="0.3">
      <c r="A18" s="10"/>
      <c r="B18" s="68" t="s">
        <v>356</v>
      </c>
      <c r="C18" s="69"/>
      <c r="D18" s="69"/>
      <c r="E18" s="69"/>
      <c r="F18" s="69"/>
      <c r="G18" s="70"/>
      <c r="H18" s="35"/>
      <c r="I18" s="54" t="s">
        <v>9</v>
      </c>
      <c r="M18" s="38" t="s">
        <v>359</v>
      </c>
      <c r="N18" s="33">
        <v>10</v>
      </c>
      <c r="O18" s="54" t="s">
        <v>10</v>
      </c>
      <c r="R18" s="19"/>
      <c r="S18" s="19"/>
      <c r="T18" s="19"/>
      <c r="U18" s="19"/>
      <c r="V18" s="19"/>
    </row>
    <row r="19" spans="1:22" ht="17.25" customHeight="1" thickTop="1" thickBot="1" x14ac:dyDescent="0.3">
      <c r="A19" s="10"/>
      <c r="B19" s="71" t="s">
        <v>357</v>
      </c>
      <c r="C19" s="72"/>
      <c r="D19" s="72"/>
      <c r="E19" s="72"/>
      <c r="F19" s="72"/>
      <c r="G19" s="73"/>
      <c r="H19" s="36"/>
      <c r="I19" s="54" t="s">
        <v>11</v>
      </c>
      <c r="M19" s="38" t="s">
        <v>360</v>
      </c>
      <c r="N19" s="33">
        <v>60</v>
      </c>
      <c r="O19" s="54" t="s">
        <v>12</v>
      </c>
      <c r="R19" s="19"/>
      <c r="S19" s="19"/>
      <c r="T19" s="19"/>
      <c r="U19" s="19"/>
      <c r="V19" s="19"/>
    </row>
    <row r="20" spans="1:22" ht="8.25" customHeight="1" thickTop="1" thickBot="1" x14ac:dyDescent="0.25">
      <c r="A20" s="10"/>
      <c r="B20" s="31"/>
      <c r="C20" s="31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18"/>
      <c r="R20" s="19"/>
      <c r="S20" s="19"/>
      <c r="T20" s="19"/>
      <c r="U20" s="19"/>
      <c r="V20" s="19"/>
    </row>
    <row r="21" spans="1:22" ht="6" customHeight="1" x14ac:dyDescent="0.2">
      <c r="A21" s="10"/>
      <c r="B21" s="10"/>
      <c r="C21" s="10"/>
      <c r="D21" s="10"/>
      <c r="E21" s="10"/>
      <c r="F21" s="10"/>
      <c r="G21" s="10"/>
      <c r="H21" s="10"/>
      <c r="I21" s="20"/>
      <c r="J21" s="20"/>
      <c r="K21" s="20"/>
      <c r="L21" s="10"/>
      <c r="M21" s="10"/>
      <c r="N21" s="30"/>
      <c r="O21" s="30"/>
      <c r="P21" s="10"/>
      <c r="Q21" s="18"/>
      <c r="R21" s="19"/>
      <c r="S21" s="19"/>
      <c r="T21" s="19"/>
      <c r="U21" s="19"/>
      <c r="V21" s="19"/>
    </row>
    <row r="22" spans="1:22" s="40" customFormat="1" ht="17.25" customHeight="1" x14ac:dyDescent="0.25">
      <c r="B22" s="41"/>
      <c r="C22" s="41"/>
      <c r="D22" s="41"/>
      <c r="E22" s="41"/>
      <c r="F22" s="41"/>
      <c r="G22" s="41"/>
      <c r="H22" s="41"/>
      <c r="I22" s="80" t="s">
        <v>366</v>
      </c>
      <c r="J22" s="81"/>
      <c r="K22" s="45"/>
      <c r="L22" s="42"/>
      <c r="M22" s="80" t="s">
        <v>13</v>
      </c>
      <c r="N22" s="80"/>
      <c r="O22" s="80"/>
      <c r="P22" s="42"/>
      <c r="Q22" s="43"/>
      <c r="R22" s="44"/>
      <c r="S22" s="44"/>
      <c r="T22" s="44"/>
      <c r="U22" s="44"/>
      <c r="V22" s="44"/>
    </row>
    <row r="23" spans="1:22" ht="17.25" customHeight="1" thickBot="1" x14ac:dyDescent="0.25">
      <c r="F23" s="10"/>
      <c r="G23" s="10"/>
      <c r="H23" s="10"/>
      <c r="I23" s="21" t="s">
        <v>364</v>
      </c>
      <c r="J23" s="21" t="s">
        <v>365</v>
      </c>
      <c r="K23" s="21"/>
      <c r="L23" s="10"/>
      <c r="M23" s="21" t="s">
        <v>14</v>
      </c>
      <c r="N23" s="86" t="s">
        <v>15</v>
      </c>
      <c r="O23" s="86"/>
      <c r="P23" s="10"/>
      <c r="Q23" s="18"/>
      <c r="R23" s="19"/>
      <c r="S23" s="19"/>
      <c r="T23" s="19"/>
      <c r="U23" s="19"/>
      <c r="V23" s="19"/>
    </row>
    <row r="24" spans="1:22" ht="17.25" customHeight="1" thickTop="1" thickBot="1" x14ac:dyDescent="0.3">
      <c r="B24" s="57" t="s">
        <v>16</v>
      </c>
      <c r="C24" s="58"/>
      <c r="D24" s="58"/>
      <c r="E24" s="58"/>
      <c r="F24" s="58"/>
      <c r="G24" s="59"/>
      <c r="H24" s="60"/>
      <c r="I24" s="48" t="str">
        <f>IF(AND(H9="",H10="",H11="",H12="",H13="",H14="",H15="",H16="",H18="",H19="" ),"",IF(H19="","",H16))</f>
        <v/>
      </c>
      <c r="J24" s="49" t="str">
        <f>IF(I24="","",(H10*H16))</f>
        <v/>
      </c>
      <c r="K24" s="49" t="str">
        <f>I8</f>
        <v>€</v>
      </c>
      <c r="M24" s="50" t="str">
        <f>IF(I24="","",H9)</f>
        <v/>
      </c>
      <c r="N24" s="78" t="str">
        <f t="shared" ref="N24:N30" si="0">IF(M24="","",(M24*$H$10))</f>
        <v/>
      </c>
      <c r="O24" s="79"/>
      <c r="P24" s="49" t="str">
        <f>I8</f>
        <v>€</v>
      </c>
      <c r="Q24" s="18"/>
      <c r="R24" s="19"/>
      <c r="S24" s="19"/>
      <c r="T24" s="19"/>
      <c r="U24" s="19"/>
      <c r="V24" s="19"/>
    </row>
    <row r="25" spans="1:22" ht="17.25" customHeight="1" thickTop="1" thickBot="1" x14ac:dyDescent="0.3">
      <c r="B25" s="61" t="s">
        <v>17</v>
      </c>
      <c r="C25" s="62"/>
      <c r="D25" s="62"/>
      <c r="E25" s="62"/>
      <c r="F25" s="62"/>
      <c r="G25" s="63"/>
      <c r="H25" s="64"/>
      <c r="I25" s="25" t="str">
        <f>IF(I24="","",((H12*12*H11)))</f>
        <v/>
      </c>
      <c r="J25" s="25" t="str">
        <f>IF(I25="","",I25*H10)</f>
        <v/>
      </c>
      <c r="K25" s="25"/>
      <c r="M25" s="25" t="str">
        <f>IF(M24="","",I25)</f>
        <v/>
      </c>
      <c r="N25" s="82" t="str">
        <f t="shared" si="0"/>
        <v/>
      </c>
      <c r="O25" s="83"/>
      <c r="P25" s="25"/>
      <c r="Q25" s="18"/>
      <c r="R25" s="19"/>
      <c r="S25" s="19"/>
      <c r="T25" s="19"/>
      <c r="U25" s="19"/>
      <c r="V25" s="19"/>
    </row>
    <row r="26" spans="1:22" ht="17.25" customHeight="1" thickTop="1" thickBot="1" x14ac:dyDescent="0.3">
      <c r="B26" s="61" t="s">
        <v>18</v>
      </c>
      <c r="C26" s="62"/>
      <c r="D26" s="62"/>
      <c r="E26" s="62"/>
      <c r="F26" s="62"/>
      <c r="G26" s="63"/>
      <c r="H26" s="64"/>
      <c r="I26" s="25" t="str">
        <f>IF(I24="","",((H13*12*H11)))</f>
        <v/>
      </c>
      <c r="J26" s="25" t="str">
        <f>IF(I26="","",I26*H10)</f>
        <v/>
      </c>
      <c r="K26" s="25"/>
      <c r="M26" s="25" t="str">
        <f>IF(M24="","",I26)</f>
        <v/>
      </c>
      <c r="N26" s="82" t="str">
        <f t="shared" si="0"/>
        <v/>
      </c>
      <c r="O26" s="83"/>
      <c r="P26" s="25"/>
      <c r="Q26" s="18"/>
      <c r="R26" s="19"/>
      <c r="S26" s="19"/>
      <c r="T26" s="19"/>
      <c r="U26" s="19"/>
      <c r="V26" s="19"/>
    </row>
    <row r="27" spans="1:22" ht="17.25" customHeight="1" thickTop="1" thickBot="1" x14ac:dyDescent="0.3">
      <c r="B27" s="57" t="s">
        <v>19</v>
      </c>
      <c r="C27" s="58"/>
      <c r="D27" s="58"/>
      <c r="E27" s="58"/>
      <c r="F27" s="58"/>
      <c r="G27" s="59"/>
      <c r="H27" s="60"/>
      <c r="I27" s="50" t="str">
        <f>IF(I24="","",((((I25*H18)*(1/60))*H17*H14)+(((I26*H19)*(1/60))*H17*H14)))</f>
        <v/>
      </c>
      <c r="J27" s="50" t="str">
        <f>IF(I27="","",I27*H10)</f>
        <v/>
      </c>
      <c r="K27" s="24" t="str">
        <f>I8</f>
        <v>€</v>
      </c>
      <c r="M27" s="50" t="str">
        <f>IF(M24="","",((((M25*N18)*(1/60))*N17*H14)+(((M26*N19)*(1/60))*N17*H14)))</f>
        <v/>
      </c>
      <c r="N27" s="78" t="str">
        <f t="shared" si="0"/>
        <v/>
      </c>
      <c r="O27" s="79"/>
      <c r="P27" s="24" t="str">
        <f>I8</f>
        <v>€</v>
      </c>
      <c r="Q27" s="18"/>
      <c r="R27" s="19"/>
      <c r="S27" s="19"/>
      <c r="T27" s="19"/>
      <c r="U27" s="19"/>
      <c r="V27" s="19"/>
    </row>
    <row r="28" spans="1:22" ht="17.25" customHeight="1" thickTop="1" thickBot="1" x14ac:dyDescent="0.3">
      <c r="B28" s="61" t="s">
        <v>20</v>
      </c>
      <c r="C28" s="62"/>
      <c r="D28" s="62"/>
      <c r="E28" s="62"/>
      <c r="F28" s="62"/>
      <c r="G28" s="63"/>
      <c r="H28" s="64"/>
      <c r="I28" s="50" t="str">
        <f>IF(I24="","",(((I25*H18)*(1/3600))*H15))</f>
        <v/>
      </c>
      <c r="J28" s="50" t="str">
        <f>IF(I28="","",I28*H10)</f>
        <v/>
      </c>
      <c r="K28" s="24" t="str">
        <f>I8</f>
        <v>€</v>
      </c>
      <c r="M28" s="50" t="str">
        <f>IF(M24="","",(((M25*N18)*(1/3600))*H15))</f>
        <v/>
      </c>
      <c r="N28" s="78" t="str">
        <f t="shared" si="0"/>
        <v/>
      </c>
      <c r="O28" s="79"/>
      <c r="P28" s="24" t="str">
        <f>I8</f>
        <v>€</v>
      </c>
      <c r="Q28" s="10"/>
      <c r="R28" s="10"/>
      <c r="S28" s="10"/>
      <c r="T28" s="10"/>
      <c r="U28" s="10"/>
      <c r="V28" s="10"/>
    </row>
    <row r="29" spans="1:22" ht="17.25" customHeight="1" thickTop="1" thickBot="1" x14ac:dyDescent="0.3">
      <c r="B29" s="61" t="s">
        <v>21</v>
      </c>
      <c r="C29" s="62"/>
      <c r="D29" s="62"/>
      <c r="E29" s="62"/>
      <c r="F29" s="62"/>
      <c r="G29" s="63"/>
      <c r="H29" s="64"/>
      <c r="I29" s="50" t="str">
        <f>IF(I24="","",(I27+I28))</f>
        <v/>
      </c>
      <c r="J29" s="50" t="str">
        <f>IF(I29="","",I29*H10)</f>
        <v/>
      </c>
      <c r="K29" s="24" t="str">
        <f>I8</f>
        <v>€</v>
      </c>
      <c r="M29" s="50" t="str">
        <f>IF(M24="","",(M27+M28))</f>
        <v/>
      </c>
      <c r="N29" s="78" t="str">
        <f t="shared" si="0"/>
        <v/>
      </c>
      <c r="O29" s="79"/>
      <c r="P29" s="24" t="str">
        <f>I8</f>
        <v>€</v>
      </c>
      <c r="Q29" s="10"/>
    </row>
    <row r="30" spans="1:22" ht="17.25" customHeight="1" thickTop="1" thickBot="1" x14ac:dyDescent="0.3">
      <c r="B30" s="61" t="s">
        <v>22</v>
      </c>
      <c r="C30" s="62"/>
      <c r="D30" s="62"/>
      <c r="E30" s="62"/>
      <c r="F30" s="62"/>
      <c r="G30" s="63"/>
      <c r="H30" s="64"/>
      <c r="I30" s="50" t="str">
        <f>IF(I24="","",(I24+I29))</f>
        <v/>
      </c>
      <c r="J30" s="50" t="str">
        <f>IF(I30="","",I30*H10)</f>
        <v/>
      </c>
      <c r="K30" s="24" t="str">
        <f>I8</f>
        <v>€</v>
      </c>
      <c r="M30" s="50" t="str">
        <f>IF(M24="","",(M24+M29))</f>
        <v/>
      </c>
      <c r="N30" s="78" t="str">
        <f t="shared" si="0"/>
        <v/>
      </c>
      <c r="O30" s="79"/>
      <c r="P30" s="24" t="str">
        <f>I8</f>
        <v>€</v>
      </c>
      <c r="Q30" s="10"/>
    </row>
    <row r="31" spans="1:22" ht="7.5" customHeight="1" thickTop="1" thickBot="1" x14ac:dyDescent="0.25">
      <c r="B31" s="10"/>
      <c r="C31" s="10"/>
      <c r="D31" s="10"/>
      <c r="E31" s="10"/>
      <c r="F31" s="10"/>
      <c r="G31" s="10"/>
      <c r="H31" s="10"/>
      <c r="I31" s="20"/>
      <c r="J31" s="20"/>
      <c r="K31" s="20"/>
      <c r="L31" s="22"/>
      <c r="Q31" s="10"/>
    </row>
    <row r="32" spans="1:22" ht="6.75" customHeight="1" thickBot="1" x14ac:dyDescent="0.25"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7"/>
      <c r="M32" s="27"/>
      <c r="N32" s="29"/>
      <c r="O32" s="29"/>
      <c r="P32" s="27"/>
      <c r="Q32" s="18"/>
    </row>
    <row r="33" spans="2:17" ht="18" customHeight="1" thickTop="1" thickBot="1" x14ac:dyDescent="0.3">
      <c r="B33" s="66" t="s">
        <v>361</v>
      </c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50" t="str">
        <f>IF(M24="","",I29-M29)</f>
        <v/>
      </c>
      <c r="N33" s="78" t="str">
        <f>IF(M33="","",J29-N29)</f>
        <v/>
      </c>
      <c r="O33" s="79"/>
      <c r="P33" s="55" t="str">
        <f>I8</f>
        <v>€</v>
      </c>
      <c r="Q33" s="10"/>
    </row>
    <row r="34" spans="2:17" ht="18" customHeight="1" thickTop="1" thickBot="1" x14ac:dyDescent="0.3">
      <c r="B34" s="66" t="s">
        <v>362</v>
      </c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52"/>
      <c r="N34" s="78" t="str">
        <f>IF(M34="","",M34*H10)</f>
        <v/>
      </c>
      <c r="O34" s="79"/>
      <c r="P34" s="55" t="str">
        <f>I8</f>
        <v>€</v>
      </c>
    </row>
    <row r="35" spans="2:17" ht="18" customHeight="1" thickTop="1" thickBot="1" x14ac:dyDescent="0.3">
      <c r="B35" s="66" t="s">
        <v>363</v>
      </c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52"/>
      <c r="N35" s="78" t="str">
        <f>IF(M35="","",M35*H10)</f>
        <v/>
      </c>
      <c r="O35" s="79"/>
      <c r="P35" s="55" t="str">
        <f>I8</f>
        <v>€</v>
      </c>
    </row>
    <row r="36" spans="2:17" ht="6.75" customHeight="1" thickTop="1" thickBo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M36" s="23"/>
      <c r="N36" s="23"/>
      <c r="O36" s="23"/>
      <c r="P36" s="56"/>
    </row>
    <row r="37" spans="2:17" ht="18" customHeight="1" thickTop="1" thickBot="1" x14ac:dyDescent="0.3">
      <c r="B37" s="66" t="s">
        <v>23</v>
      </c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51" t="str">
        <f>IF(M33="","",M33+M34+M35+(I24-M24))</f>
        <v/>
      </c>
      <c r="N37" s="84" t="str">
        <f>IF(M37="","",M37*H10)</f>
        <v/>
      </c>
      <c r="O37" s="85"/>
      <c r="P37" s="55" t="str">
        <f>I8</f>
        <v>€</v>
      </c>
    </row>
    <row r="38" spans="2:17" ht="13.5" thickTop="1" x14ac:dyDescent="0.2"/>
  </sheetData>
  <sheetProtection selectLockedCells="1"/>
  <mergeCells count="38">
    <mergeCell ref="N37:O37"/>
    <mergeCell ref="M22:O22"/>
    <mergeCell ref="N23:O23"/>
    <mergeCell ref="N24:O24"/>
    <mergeCell ref="N25:O25"/>
    <mergeCell ref="N33:O33"/>
    <mergeCell ref="N34:O34"/>
    <mergeCell ref="N35:O35"/>
    <mergeCell ref="B14:G14"/>
    <mergeCell ref="N26:O26"/>
    <mergeCell ref="N27:O27"/>
    <mergeCell ref="N28:O28"/>
    <mergeCell ref="N29:O29"/>
    <mergeCell ref="B34:L34"/>
    <mergeCell ref="B35:L35"/>
    <mergeCell ref="B37:L37"/>
    <mergeCell ref="J8:N8"/>
    <mergeCell ref="J9:N9"/>
    <mergeCell ref="J10:N10"/>
    <mergeCell ref="J11:N11"/>
    <mergeCell ref="B15:G15"/>
    <mergeCell ref="B18:G18"/>
    <mergeCell ref="B16:G16"/>
    <mergeCell ref="J12:N12"/>
    <mergeCell ref="J13:N13"/>
    <mergeCell ref="J14:N14"/>
    <mergeCell ref="B10:G10"/>
    <mergeCell ref="B12:G12"/>
    <mergeCell ref="B13:G13"/>
    <mergeCell ref="B11:G11"/>
    <mergeCell ref="N30:O30"/>
    <mergeCell ref="B2:I3"/>
    <mergeCell ref="B33:L33"/>
    <mergeCell ref="B17:G17"/>
    <mergeCell ref="B19:G19"/>
    <mergeCell ref="B8:G8"/>
    <mergeCell ref="B9:G9"/>
    <mergeCell ref="I22:J22"/>
  </mergeCells>
  <phoneticPr fontId="5" type="noConversion"/>
  <pageMargins left="0.75" right="0.75" top="1" bottom="1" header="0.5" footer="0.5"/>
  <pageSetup scale="72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94" workbookViewId="0">
      <selection activeCell="B106" sqref="B106"/>
    </sheetView>
  </sheetViews>
  <sheetFormatPr baseColWidth="10" defaultColWidth="8.85546875" defaultRowHeight="12.75" x14ac:dyDescent="0.2"/>
  <cols>
    <col min="1" max="1" width="7" bestFit="1" customWidth="1"/>
    <col min="2" max="2" width="6.42578125" bestFit="1" customWidth="1"/>
  </cols>
  <sheetData>
    <row r="1" spans="1:2" ht="14.25" x14ac:dyDescent="0.2">
      <c r="A1" s="46" t="s">
        <v>124</v>
      </c>
      <c r="B1" s="46" t="s">
        <v>125</v>
      </c>
    </row>
    <row r="2" spans="1:2" ht="14.25" x14ac:dyDescent="0.2">
      <c r="A2" s="46" t="s">
        <v>126</v>
      </c>
      <c r="B2" s="46" t="s">
        <v>127</v>
      </c>
    </row>
    <row r="3" spans="1:2" ht="14.25" x14ac:dyDescent="0.2">
      <c r="A3" s="46" t="s">
        <v>128</v>
      </c>
      <c r="B3" s="46" t="s">
        <v>129</v>
      </c>
    </row>
    <row r="4" spans="1:2" ht="14.25" x14ac:dyDescent="0.2">
      <c r="A4" s="46" t="s">
        <v>130</v>
      </c>
      <c r="B4" s="46" t="s">
        <v>131</v>
      </c>
    </row>
    <row r="5" spans="1:2" ht="14.25" x14ac:dyDescent="0.2">
      <c r="A5" s="46" t="s">
        <v>132</v>
      </c>
      <c r="B5" s="46" t="s">
        <v>133</v>
      </c>
    </row>
    <row r="6" spans="1:2" ht="14.25" x14ac:dyDescent="0.2">
      <c r="A6" s="46" t="s">
        <v>134</v>
      </c>
      <c r="B6" s="46" t="s">
        <v>135</v>
      </c>
    </row>
    <row r="7" spans="1:2" ht="14.25" x14ac:dyDescent="0.2">
      <c r="A7" s="46" t="s">
        <v>136</v>
      </c>
      <c r="B7" s="46" t="s">
        <v>137</v>
      </c>
    </row>
    <row r="8" spans="1:2" ht="14.25" x14ac:dyDescent="0.2">
      <c r="A8" s="46" t="s">
        <v>138</v>
      </c>
      <c r="B8" s="46" t="s">
        <v>139</v>
      </c>
    </row>
    <row r="9" spans="1:2" ht="14.25" x14ac:dyDescent="0.2">
      <c r="A9" s="46" t="s">
        <v>140</v>
      </c>
      <c r="B9" s="46" t="s">
        <v>141</v>
      </c>
    </row>
    <row r="10" spans="1:2" ht="14.25" x14ac:dyDescent="0.2">
      <c r="A10" s="46" t="s">
        <v>142</v>
      </c>
      <c r="B10" s="46" t="s">
        <v>143</v>
      </c>
    </row>
    <row r="11" spans="1:2" ht="14.25" x14ac:dyDescent="0.2">
      <c r="A11" s="46" t="s">
        <v>144</v>
      </c>
      <c r="B11" s="46" t="s">
        <v>145</v>
      </c>
    </row>
    <row r="12" spans="1:2" ht="14.25" x14ac:dyDescent="0.2">
      <c r="A12" s="46" t="s">
        <v>146</v>
      </c>
      <c r="B12" s="46" t="s">
        <v>147</v>
      </c>
    </row>
    <row r="13" spans="1:2" ht="14.25" x14ac:dyDescent="0.2">
      <c r="A13" s="46" t="s">
        <v>148</v>
      </c>
      <c r="B13" s="46" t="s">
        <v>149</v>
      </c>
    </row>
    <row r="14" spans="1:2" ht="14.25" x14ac:dyDescent="0.2">
      <c r="A14" s="46" t="s">
        <v>150</v>
      </c>
      <c r="B14" s="46" t="s">
        <v>151</v>
      </c>
    </row>
    <row r="15" spans="1:2" ht="14.25" x14ac:dyDescent="0.2">
      <c r="A15" s="46" t="s">
        <v>152</v>
      </c>
      <c r="B15" s="46" t="s">
        <v>153</v>
      </c>
    </row>
    <row r="16" spans="1:2" ht="14.25" x14ac:dyDescent="0.2">
      <c r="A16" s="46" t="s">
        <v>154</v>
      </c>
      <c r="B16" s="46" t="s">
        <v>155</v>
      </c>
    </row>
    <row r="17" spans="1:2" ht="14.25" x14ac:dyDescent="0.2">
      <c r="A17" s="46" t="s">
        <v>156</v>
      </c>
      <c r="B17" s="46" t="s">
        <v>157</v>
      </c>
    </row>
    <row r="18" spans="1:2" ht="14.25" x14ac:dyDescent="0.2">
      <c r="A18" s="46" t="s">
        <v>158</v>
      </c>
      <c r="B18" s="46" t="s">
        <v>159</v>
      </c>
    </row>
    <row r="19" spans="1:2" ht="14.25" x14ac:dyDescent="0.2">
      <c r="A19" s="46" t="s">
        <v>160</v>
      </c>
      <c r="B19" s="46" t="s">
        <v>161</v>
      </c>
    </row>
    <row r="20" spans="1:2" ht="14.25" x14ac:dyDescent="0.2">
      <c r="A20" s="46" t="s">
        <v>162</v>
      </c>
      <c r="B20" s="46" t="s">
        <v>163</v>
      </c>
    </row>
    <row r="21" spans="1:2" ht="14.25" x14ac:dyDescent="0.2">
      <c r="A21" s="46" t="s">
        <v>164</v>
      </c>
      <c r="B21" s="46" t="s">
        <v>165</v>
      </c>
    </row>
    <row r="22" spans="1:2" ht="14.25" x14ac:dyDescent="0.2">
      <c r="A22" s="46" t="s">
        <v>166</v>
      </c>
      <c r="B22" s="46" t="s">
        <v>167</v>
      </c>
    </row>
    <row r="23" spans="1:2" ht="14.25" x14ac:dyDescent="0.2">
      <c r="A23" s="46" t="s">
        <v>168</v>
      </c>
      <c r="B23" s="46" t="s">
        <v>169</v>
      </c>
    </row>
    <row r="24" spans="1:2" ht="14.25" x14ac:dyDescent="0.2">
      <c r="A24" s="46" t="s">
        <v>170</v>
      </c>
      <c r="B24" s="46" t="s">
        <v>171</v>
      </c>
    </row>
    <row r="25" spans="1:2" ht="14.25" x14ac:dyDescent="0.2">
      <c r="A25" s="46" t="s">
        <v>172</v>
      </c>
      <c r="B25" s="46" t="s">
        <v>173</v>
      </c>
    </row>
    <row r="26" spans="1:2" ht="14.25" x14ac:dyDescent="0.2">
      <c r="A26" s="46" t="s">
        <v>174</v>
      </c>
      <c r="B26" s="46" t="s">
        <v>175</v>
      </c>
    </row>
    <row r="27" spans="1:2" ht="14.25" x14ac:dyDescent="0.2">
      <c r="A27" s="46" t="s">
        <v>176</v>
      </c>
      <c r="B27" s="46" t="s">
        <v>177</v>
      </c>
    </row>
    <row r="28" spans="1:2" ht="14.25" x14ac:dyDescent="0.2">
      <c r="A28" s="46" t="s">
        <v>178</v>
      </c>
      <c r="B28" s="46" t="s">
        <v>179</v>
      </c>
    </row>
    <row r="29" spans="1:2" ht="14.25" x14ac:dyDescent="0.2">
      <c r="A29" s="46" t="s">
        <v>180</v>
      </c>
      <c r="B29" s="46" t="s">
        <v>181</v>
      </c>
    </row>
    <row r="30" spans="1:2" ht="14.25" x14ac:dyDescent="0.2">
      <c r="A30" s="46" t="s">
        <v>182</v>
      </c>
      <c r="B30" s="46" t="s">
        <v>183</v>
      </c>
    </row>
    <row r="31" spans="1:2" ht="14.25" x14ac:dyDescent="0.2">
      <c r="A31" s="46" t="s">
        <v>184</v>
      </c>
      <c r="B31" s="46" t="s">
        <v>185</v>
      </c>
    </row>
    <row r="32" spans="1:2" ht="14.25" x14ac:dyDescent="0.2">
      <c r="A32" s="46" t="s">
        <v>186</v>
      </c>
      <c r="B32" s="46" t="s">
        <v>187</v>
      </c>
    </row>
    <row r="33" spans="1:2" ht="14.25" x14ac:dyDescent="0.2">
      <c r="A33" s="46" t="s">
        <v>188</v>
      </c>
      <c r="B33" s="46" t="s">
        <v>189</v>
      </c>
    </row>
    <row r="34" spans="1:2" ht="14.25" x14ac:dyDescent="0.2">
      <c r="A34" s="46" t="s">
        <v>190</v>
      </c>
      <c r="B34" s="46" t="s">
        <v>191</v>
      </c>
    </row>
    <row r="35" spans="1:2" ht="14.25" x14ac:dyDescent="0.2">
      <c r="A35" s="46" t="s">
        <v>192</v>
      </c>
      <c r="B35" s="46" t="s">
        <v>193</v>
      </c>
    </row>
    <row r="36" spans="1:2" ht="14.25" x14ac:dyDescent="0.2">
      <c r="A36" s="46" t="s">
        <v>194</v>
      </c>
      <c r="B36" s="46" t="s">
        <v>195</v>
      </c>
    </row>
    <row r="37" spans="1:2" ht="14.25" x14ac:dyDescent="0.2">
      <c r="A37" s="46" t="s">
        <v>196</v>
      </c>
      <c r="B37" s="46" t="s">
        <v>197</v>
      </c>
    </row>
    <row r="38" spans="1:2" ht="14.25" x14ac:dyDescent="0.2">
      <c r="A38" s="46" t="s">
        <v>198</v>
      </c>
      <c r="B38" s="46" t="s">
        <v>199</v>
      </c>
    </row>
    <row r="39" spans="1:2" ht="14.25" x14ac:dyDescent="0.2">
      <c r="A39" s="46" t="s">
        <v>200</v>
      </c>
      <c r="B39" s="46" t="s">
        <v>201</v>
      </c>
    </row>
    <row r="40" spans="1:2" ht="14.25" x14ac:dyDescent="0.2">
      <c r="A40" s="46" t="s">
        <v>202</v>
      </c>
      <c r="B40" s="46" t="s">
        <v>203</v>
      </c>
    </row>
    <row r="41" spans="1:2" ht="14.25" x14ac:dyDescent="0.2">
      <c r="A41" s="46" t="s">
        <v>204</v>
      </c>
      <c r="B41" s="46" t="s">
        <v>205</v>
      </c>
    </row>
    <row r="42" spans="1:2" ht="14.25" x14ac:dyDescent="0.2">
      <c r="A42" s="46" t="s">
        <v>206</v>
      </c>
      <c r="B42" s="46" t="s">
        <v>207</v>
      </c>
    </row>
    <row r="43" spans="1:2" ht="14.25" x14ac:dyDescent="0.2">
      <c r="A43" s="46" t="s">
        <v>208</v>
      </c>
      <c r="B43" s="46" t="s">
        <v>209</v>
      </c>
    </row>
    <row r="44" spans="1:2" ht="14.25" x14ac:dyDescent="0.2">
      <c r="A44" s="46" t="s">
        <v>210</v>
      </c>
      <c r="B44" s="46" t="s">
        <v>211</v>
      </c>
    </row>
    <row r="45" spans="1:2" ht="14.25" x14ac:dyDescent="0.2">
      <c r="A45" s="46" t="s">
        <v>212</v>
      </c>
      <c r="B45" s="46" t="s">
        <v>213</v>
      </c>
    </row>
    <row r="46" spans="1:2" ht="14.25" x14ac:dyDescent="0.2">
      <c r="A46" s="46" t="s">
        <v>214</v>
      </c>
      <c r="B46" s="46" t="s">
        <v>215</v>
      </c>
    </row>
    <row r="47" spans="1:2" ht="14.25" x14ac:dyDescent="0.2">
      <c r="A47" s="46" t="s">
        <v>216</v>
      </c>
      <c r="B47" s="46" t="s">
        <v>217</v>
      </c>
    </row>
    <row r="48" spans="1:2" ht="14.25" x14ac:dyDescent="0.2">
      <c r="A48" s="46" t="s">
        <v>218</v>
      </c>
      <c r="B48" s="46" t="s">
        <v>219</v>
      </c>
    </row>
    <row r="49" spans="1:2" ht="14.25" x14ac:dyDescent="0.2">
      <c r="A49" s="46" t="s">
        <v>220</v>
      </c>
      <c r="B49" s="46" t="s">
        <v>221</v>
      </c>
    </row>
    <row r="50" spans="1:2" ht="14.25" x14ac:dyDescent="0.2">
      <c r="A50" s="46" t="s">
        <v>222</v>
      </c>
      <c r="B50" s="46" t="s">
        <v>223</v>
      </c>
    </row>
    <row r="51" spans="1:2" ht="14.25" x14ac:dyDescent="0.2">
      <c r="A51" s="46" t="s">
        <v>224</v>
      </c>
      <c r="B51" s="46" t="s">
        <v>225</v>
      </c>
    </row>
    <row r="52" spans="1:2" ht="14.25" x14ac:dyDescent="0.2">
      <c r="A52" s="46" t="s">
        <v>226</v>
      </c>
      <c r="B52" s="46" t="s">
        <v>227</v>
      </c>
    </row>
    <row r="53" spans="1:2" ht="14.25" x14ac:dyDescent="0.2">
      <c r="A53" s="46" t="s">
        <v>228</v>
      </c>
      <c r="B53" s="46" t="s">
        <v>229</v>
      </c>
    </row>
    <row r="54" spans="1:2" ht="14.25" x14ac:dyDescent="0.2">
      <c r="A54" s="46" t="s">
        <v>230</v>
      </c>
      <c r="B54" s="46" t="s">
        <v>231</v>
      </c>
    </row>
    <row r="55" spans="1:2" ht="14.25" x14ac:dyDescent="0.2">
      <c r="A55" s="46" t="s">
        <v>232</v>
      </c>
      <c r="B55" s="46" t="s">
        <v>233</v>
      </c>
    </row>
    <row r="56" spans="1:2" ht="14.25" x14ac:dyDescent="0.2">
      <c r="A56" s="46" t="s">
        <v>234</v>
      </c>
      <c r="B56" s="46" t="s">
        <v>235</v>
      </c>
    </row>
    <row r="57" spans="1:2" ht="14.25" x14ac:dyDescent="0.2">
      <c r="A57" s="46" t="s">
        <v>236</v>
      </c>
      <c r="B57" s="46" t="s">
        <v>237</v>
      </c>
    </row>
    <row r="58" spans="1:2" ht="14.25" x14ac:dyDescent="0.2">
      <c r="A58" s="46" t="s">
        <v>238</v>
      </c>
      <c r="B58" s="46" t="s">
        <v>239</v>
      </c>
    </row>
    <row r="59" spans="1:2" ht="14.25" x14ac:dyDescent="0.2">
      <c r="A59" s="46" t="s">
        <v>240</v>
      </c>
      <c r="B59" s="46" t="s">
        <v>241</v>
      </c>
    </row>
    <row r="60" spans="1:2" ht="14.25" x14ac:dyDescent="0.2">
      <c r="A60" s="46" t="s">
        <v>242</v>
      </c>
      <c r="B60" s="46" t="s">
        <v>243</v>
      </c>
    </row>
    <row r="61" spans="1:2" ht="14.25" x14ac:dyDescent="0.2">
      <c r="A61" s="46" t="s">
        <v>244</v>
      </c>
      <c r="B61" s="46" t="s">
        <v>245</v>
      </c>
    </row>
    <row r="62" spans="1:2" ht="14.25" x14ac:dyDescent="0.2">
      <c r="A62" s="46" t="s">
        <v>246</v>
      </c>
      <c r="B62" s="46" t="s">
        <v>247</v>
      </c>
    </row>
    <row r="63" spans="1:2" ht="14.25" x14ac:dyDescent="0.2">
      <c r="A63" s="46" t="s">
        <v>248</v>
      </c>
      <c r="B63" s="46" t="s">
        <v>249</v>
      </c>
    </row>
    <row r="64" spans="1:2" ht="14.25" x14ac:dyDescent="0.2">
      <c r="A64" s="46" t="s">
        <v>250</v>
      </c>
      <c r="B64" s="46" t="s">
        <v>251</v>
      </c>
    </row>
    <row r="65" spans="1:2" ht="14.25" x14ac:dyDescent="0.2">
      <c r="A65" s="46" t="s">
        <v>252</v>
      </c>
      <c r="B65" s="46" t="s">
        <v>253</v>
      </c>
    </row>
    <row r="66" spans="1:2" ht="14.25" x14ac:dyDescent="0.2">
      <c r="A66" s="46" t="s">
        <v>254</v>
      </c>
      <c r="B66" s="46" t="s">
        <v>255</v>
      </c>
    </row>
    <row r="67" spans="1:2" ht="14.25" x14ac:dyDescent="0.2">
      <c r="A67" s="46" t="s">
        <v>256</v>
      </c>
      <c r="B67" s="46" t="s">
        <v>257</v>
      </c>
    </row>
    <row r="68" spans="1:2" ht="14.25" x14ac:dyDescent="0.2">
      <c r="A68" s="46" t="s">
        <v>258</v>
      </c>
      <c r="B68" s="46" t="s">
        <v>259</v>
      </c>
    </row>
    <row r="69" spans="1:2" ht="14.25" x14ac:dyDescent="0.2">
      <c r="A69" s="46" t="s">
        <v>260</v>
      </c>
      <c r="B69" s="46" t="s">
        <v>261</v>
      </c>
    </row>
    <row r="70" spans="1:2" ht="14.25" x14ac:dyDescent="0.2">
      <c r="A70" s="46" t="s">
        <v>262</v>
      </c>
      <c r="B70" s="46" t="s">
        <v>263</v>
      </c>
    </row>
    <row r="71" spans="1:2" ht="14.25" x14ac:dyDescent="0.2">
      <c r="A71" s="46" t="s">
        <v>264</v>
      </c>
      <c r="B71" s="46" t="s">
        <v>265</v>
      </c>
    </row>
    <row r="72" spans="1:2" ht="14.25" x14ac:dyDescent="0.2">
      <c r="A72" s="46" t="s">
        <v>266</v>
      </c>
      <c r="B72" s="46" t="s">
        <v>267</v>
      </c>
    </row>
    <row r="73" spans="1:2" ht="14.25" x14ac:dyDescent="0.2">
      <c r="A73" s="46" t="s">
        <v>268</v>
      </c>
      <c r="B73" s="46" t="s">
        <v>269</v>
      </c>
    </row>
    <row r="74" spans="1:2" ht="14.25" x14ac:dyDescent="0.2">
      <c r="A74" s="46" t="s">
        <v>270</v>
      </c>
      <c r="B74" s="46" t="s">
        <v>271</v>
      </c>
    </row>
    <row r="75" spans="1:2" ht="14.25" x14ac:dyDescent="0.2">
      <c r="A75" s="46" t="s">
        <v>272</v>
      </c>
      <c r="B75" s="46" t="s">
        <v>273</v>
      </c>
    </row>
    <row r="76" spans="1:2" ht="14.25" x14ac:dyDescent="0.2">
      <c r="A76" s="46" t="s">
        <v>274</v>
      </c>
      <c r="B76" s="46" t="s">
        <v>275</v>
      </c>
    </row>
    <row r="77" spans="1:2" ht="14.25" x14ac:dyDescent="0.2">
      <c r="A77" s="46" t="s">
        <v>276</v>
      </c>
      <c r="B77" s="46" t="s">
        <v>277</v>
      </c>
    </row>
    <row r="78" spans="1:2" ht="14.25" x14ac:dyDescent="0.2">
      <c r="A78" s="46" t="s">
        <v>278</v>
      </c>
      <c r="B78" s="46" t="s">
        <v>279</v>
      </c>
    </row>
    <row r="79" spans="1:2" ht="14.25" x14ac:dyDescent="0.2">
      <c r="A79" s="46" t="s">
        <v>280</v>
      </c>
      <c r="B79" s="46" t="s">
        <v>281</v>
      </c>
    </row>
    <row r="80" spans="1:2" ht="14.25" x14ac:dyDescent="0.2">
      <c r="A80" s="46" t="s">
        <v>282</v>
      </c>
      <c r="B80" s="46" t="s">
        <v>283</v>
      </c>
    </row>
    <row r="81" spans="1:2" ht="14.25" x14ac:dyDescent="0.2">
      <c r="A81" s="46" t="s">
        <v>284</v>
      </c>
      <c r="B81" s="46" t="s">
        <v>285</v>
      </c>
    </row>
    <row r="82" spans="1:2" ht="14.25" x14ac:dyDescent="0.2">
      <c r="A82" s="46" t="s">
        <v>286</v>
      </c>
      <c r="B82" s="46" t="s">
        <v>287</v>
      </c>
    </row>
    <row r="83" spans="1:2" ht="14.25" x14ac:dyDescent="0.2">
      <c r="A83" s="46" t="s">
        <v>288</v>
      </c>
      <c r="B83" s="46" t="s">
        <v>289</v>
      </c>
    </row>
    <row r="84" spans="1:2" ht="14.25" x14ac:dyDescent="0.2">
      <c r="A84" s="46" t="s">
        <v>290</v>
      </c>
      <c r="B84" s="46" t="s">
        <v>291</v>
      </c>
    </row>
    <row r="85" spans="1:2" ht="14.25" x14ac:dyDescent="0.2">
      <c r="A85" s="46" t="s">
        <v>292</v>
      </c>
      <c r="B85" s="46" t="s">
        <v>293</v>
      </c>
    </row>
    <row r="86" spans="1:2" ht="14.25" x14ac:dyDescent="0.2">
      <c r="A86" s="46" t="s">
        <v>294</v>
      </c>
      <c r="B86" s="46" t="s">
        <v>295</v>
      </c>
    </row>
    <row r="87" spans="1:2" ht="14.25" x14ac:dyDescent="0.2">
      <c r="A87" s="46" t="s">
        <v>296</v>
      </c>
      <c r="B87" s="46" t="s">
        <v>297</v>
      </c>
    </row>
    <row r="88" spans="1:2" ht="28.5" x14ac:dyDescent="0.2">
      <c r="A88" s="46" t="s">
        <v>298</v>
      </c>
      <c r="B88" s="46" t="s">
        <v>299</v>
      </c>
    </row>
    <row r="89" spans="1:2" ht="14.25" x14ac:dyDescent="0.2">
      <c r="A89" s="46" t="s">
        <v>300</v>
      </c>
      <c r="B89" s="46" t="s">
        <v>301</v>
      </c>
    </row>
    <row r="90" spans="1:2" ht="14.25" x14ac:dyDescent="0.2">
      <c r="A90" s="46" t="s">
        <v>302</v>
      </c>
      <c r="B90" s="46" t="s">
        <v>303</v>
      </c>
    </row>
    <row r="91" spans="1:2" ht="14.25" x14ac:dyDescent="0.2">
      <c r="A91" s="46" t="s">
        <v>304</v>
      </c>
      <c r="B91" s="46" t="s">
        <v>305</v>
      </c>
    </row>
    <row r="92" spans="1:2" ht="14.25" x14ac:dyDescent="0.2">
      <c r="A92" s="46" t="s">
        <v>306</v>
      </c>
      <c r="B92" s="46" t="s">
        <v>307</v>
      </c>
    </row>
    <row r="93" spans="1:2" ht="14.25" x14ac:dyDescent="0.2">
      <c r="A93" s="46" t="s">
        <v>308</v>
      </c>
      <c r="B93" s="46" t="s">
        <v>309</v>
      </c>
    </row>
    <row r="94" spans="1:2" ht="14.25" x14ac:dyDescent="0.2">
      <c r="A94" s="46" t="s">
        <v>310</v>
      </c>
      <c r="B94" s="46" t="s">
        <v>311</v>
      </c>
    </row>
    <row r="95" spans="1:2" ht="14.25" x14ac:dyDescent="0.2">
      <c r="A95" s="46" t="s">
        <v>312</v>
      </c>
      <c r="B95" s="46" t="s">
        <v>313</v>
      </c>
    </row>
    <row r="96" spans="1:2" ht="14.25" x14ac:dyDescent="0.2">
      <c r="A96" s="46" t="s">
        <v>314</v>
      </c>
      <c r="B96" s="46" t="s">
        <v>315</v>
      </c>
    </row>
    <row r="97" spans="1:2" ht="14.25" x14ac:dyDescent="0.2">
      <c r="A97" s="46" t="s">
        <v>316</v>
      </c>
      <c r="B97" s="46" t="s">
        <v>317</v>
      </c>
    </row>
    <row r="98" spans="1:2" ht="14.25" x14ac:dyDescent="0.2">
      <c r="A98" s="46" t="s">
        <v>318</v>
      </c>
      <c r="B98" s="46" t="s">
        <v>319</v>
      </c>
    </row>
    <row r="99" spans="1:2" ht="14.25" x14ac:dyDescent="0.2">
      <c r="A99" s="46" t="s">
        <v>320</v>
      </c>
      <c r="B99" s="46" t="s">
        <v>321</v>
      </c>
    </row>
    <row r="100" spans="1:2" ht="14.25" x14ac:dyDescent="0.2">
      <c r="A100" s="46" t="s">
        <v>322</v>
      </c>
      <c r="B100" s="46" t="s">
        <v>323</v>
      </c>
    </row>
    <row r="101" spans="1:2" ht="14.25" x14ac:dyDescent="0.2">
      <c r="A101" s="46" t="s">
        <v>324</v>
      </c>
      <c r="B101" s="46" t="s">
        <v>325</v>
      </c>
    </row>
    <row r="102" spans="1:2" ht="14.25" x14ac:dyDescent="0.2">
      <c r="A102" s="46" t="s">
        <v>326</v>
      </c>
      <c r="B102" s="46" t="s">
        <v>327</v>
      </c>
    </row>
    <row r="103" spans="1:2" ht="14.25" x14ac:dyDescent="0.2">
      <c r="A103" s="46" t="s">
        <v>328</v>
      </c>
      <c r="B103" s="46" t="s">
        <v>329</v>
      </c>
    </row>
    <row r="104" spans="1:2" ht="14.25" x14ac:dyDescent="0.2">
      <c r="A104" s="46" t="s">
        <v>330</v>
      </c>
      <c r="B104" s="46" t="s">
        <v>331</v>
      </c>
    </row>
    <row r="105" spans="1:2" ht="14.25" x14ac:dyDescent="0.2">
      <c r="A105" s="46" t="s">
        <v>332</v>
      </c>
      <c r="B105" s="46" t="s">
        <v>333</v>
      </c>
    </row>
    <row r="106" spans="1:2" ht="14.25" x14ac:dyDescent="0.2">
      <c r="A106" s="46" t="s">
        <v>334</v>
      </c>
      <c r="B106" s="46" t="s">
        <v>335</v>
      </c>
    </row>
    <row r="107" spans="1:2" ht="14.25" x14ac:dyDescent="0.2">
      <c r="A107" s="46" t="s">
        <v>336</v>
      </c>
      <c r="B107" s="46" t="s">
        <v>337</v>
      </c>
    </row>
    <row r="108" spans="1:2" ht="14.25" x14ac:dyDescent="0.2">
      <c r="A108" s="46" t="s">
        <v>338</v>
      </c>
      <c r="B108" s="46" t="s">
        <v>339</v>
      </c>
    </row>
    <row r="109" spans="1:2" ht="14.25" x14ac:dyDescent="0.2">
      <c r="A109" s="46" t="s">
        <v>340</v>
      </c>
      <c r="B109" s="46" t="s">
        <v>341</v>
      </c>
    </row>
    <row r="110" spans="1:2" ht="14.25" x14ac:dyDescent="0.2">
      <c r="A110" s="46" t="s">
        <v>342</v>
      </c>
      <c r="B110" s="46" t="s">
        <v>343</v>
      </c>
    </row>
    <row r="111" spans="1:2" ht="14.25" x14ac:dyDescent="0.2">
      <c r="A111" s="46" t="s">
        <v>344</v>
      </c>
      <c r="B111" s="46" t="s">
        <v>345</v>
      </c>
    </row>
    <row r="112" spans="1:2" ht="14.25" x14ac:dyDescent="0.2">
      <c r="A112" s="46" t="s">
        <v>346</v>
      </c>
      <c r="B112" s="46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46</vt:i4>
      </vt:variant>
    </vt:vector>
  </HeadingPairs>
  <TitlesOfParts>
    <vt:vector size="50" baseType="lpstr">
      <vt:lpstr>Start</vt:lpstr>
      <vt:lpstr>Data</vt:lpstr>
      <vt:lpstr>Cost of Ownership</vt:lpstr>
      <vt:lpstr>Sheet1</vt:lpstr>
      <vt:lpstr>altair4x</vt:lpstr>
      <vt:lpstr>altair4xlist</vt:lpstr>
      <vt:lpstr>brand</vt:lpstr>
      <vt:lpstr>xapproval</vt:lpstr>
      <vt:lpstr>xapprovallist</vt:lpstr>
      <vt:lpstr>xcase</vt:lpstr>
      <vt:lpstr>xcaselist</vt:lpstr>
      <vt:lpstr>xcases</vt:lpstr>
      <vt:lpstr>xcaseslist</vt:lpstr>
      <vt:lpstr>xcomb</vt:lpstr>
      <vt:lpstr>xcomblist</vt:lpstr>
      <vt:lpstr>xcombsensor</vt:lpstr>
      <vt:lpstr>xcombsensorlist</vt:lpstr>
      <vt:lpstr>xcsa</vt:lpstr>
      <vt:lpstr>xcsas</vt:lpstr>
      <vt:lpstr>xextended</vt:lpstr>
      <vt:lpstr>xextendedlist</vt:lpstr>
      <vt:lpstr>xlabel</vt:lpstr>
      <vt:lpstr>xlabellist</vt:lpstr>
      <vt:lpstr>xnocomb</vt:lpstr>
      <vt:lpstr>xnocomblist</vt:lpstr>
      <vt:lpstr>xnocombs</vt:lpstr>
      <vt:lpstr>xnocombslist</vt:lpstr>
      <vt:lpstr>xo2sensor</vt:lpstr>
      <vt:lpstr>xo2sensorlist</vt:lpstr>
      <vt:lpstr>xoxygen</vt:lpstr>
      <vt:lpstr>xoxygenlist</vt:lpstr>
      <vt:lpstr>xpack</vt:lpstr>
      <vt:lpstr>xpackage</vt:lpstr>
      <vt:lpstr>xpackagelist</vt:lpstr>
      <vt:lpstr>xpacklist</vt:lpstr>
      <vt:lpstr>xpower</vt:lpstr>
      <vt:lpstr>xpowerlist</vt:lpstr>
      <vt:lpstr>xpsupply</vt:lpstr>
      <vt:lpstr>xpsupplylist</vt:lpstr>
      <vt:lpstr>xtoxic</vt:lpstr>
      <vt:lpstr>xtoxiclist</vt:lpstr>
      <vt:lpstr>xtoxsensor</vt:lpstr>
      <vt:lpstr>xtoxsensorlist</vt:lpstr>
      <vt:lpstr>xtypes</vt:lpstr>
      <vt:lpstr>xtypeslist</vt:lpstr>
      <vt:lpstr>xwarranty</vt:lpstr>
      <vt:lpstr>xwarrantylist</vt:lpstr>
      <vt:lpstr>xxlabel</vt:lpstr>
      <vt:lpstr>xxlabellist</vt:lpstr>
      <vt:lpstr>'Cost of Ownership'!Zone_d_impression</vt:lpstr>
    </vt:vector>
  </TitlesOfParts>
  <Company>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SIRIMA, Vanessa</cp:lastModifiedBy>
  <cp:lastPrinted>2016-09-20T06:29:59Z</cp:lastPrinted>
  <dcterms:created xsi:type="dcterms:W3CDTF">2005-11-18T18:16:52Z</dcterms:created>
  <dcterms:modified xsi:type="dcterms:W3CDTF">2016-12-14T16:51:11Z</dcterms:modified>
</cp:coreProperties>
</file>